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ProcurementServices\PSTm01(Quezada)\Auto\40523-23306 Buses, Transit\ContractUpdates(PMs)\25.12.17_CANU05 (Term for Convenience)\"/>
    </mc:Choice>
  </mc:AlternateContent>
  <xr:revisionPtr revIDLastSave="0" documentId="13_ncr:1_{CBF31FE0-CA50-4424-9427-DF6DEAD1C24A}" xr6:coauthVersionLast="47" xr6:coauthVersionMax="47" xr10:uidLastSave="{00000000-0000-0000-0000-000000000000}"/>
  <workbookProtection workbookAlgorithmName="SHA-512" workbookHashValue="V1GS/zMz0sNAsKFhse9+K8q+QBXQZigx/vGYuQRAYxQimzA4spKfk2xm9enlWFqwhGVI8tmw+hgeqCcA+oWBgg==" workbookSaltValue="evIVKLzbKkg89aba6V4KIQ==" workbookSpinCount="100000" lockStructure="1"/>
  <bookViews>
    <workbookView xWindow="-120" yWindow="-120" windowWidth="29040" windowHeight="15720" tabRatio="713" xr2:uid="{08B2EE19-9E1A-42B8-BB20-F89175551EE5}"/>
  </bookViews>
  <sheets>
    <sheet name="Summary" sheetId="1" r:id="rId1"/>
    <sheet name="LOT A" sheetId="2" r:id="rId2"/>
    <sheet name="LOT B" sheetId="4" state="hidden" r:id="rId3"/>
    <sheet name="LOT B-EV" sheetId="5" r:id="rId4"/>
    <sheet name="LOT C" sheetId="6" state="hidden" r:id="rId5"/>
    <sheet name="LOT D" sheetId="7" r:id="rId6"/>
    <sheet name="LOT E" sheetId="8" r:id="rId7"/>
    <sheet name="LOT F" sheetId="10" r:id="rId8"/>
    <sheet name="LOT G" sheetId="9" r:id="rId9"/>
    <sheet name="LOT I" sheetId="11" r:id="rId10"/>
    <sheet name="LOT J" sheetId="12" r:id="rId11"/>
    <sheet name="LOT K" sheetId="13" r:id="rId12"/>
    <sheet name="PPI Adj" sheetId="3" state="hidden" r:id="rId13"/>
  </sheets>
  <definedNames>
    <definedName name="_xlnm.Print_Area" localSheetId="11">'LOT K'!$A$1:$I$197</definedName>
    <definedName name="_xlnm.Print_Titles" localSheetId="1">'LOT A'!$1:$5</definedName>
    <definedName name="_xlnm.Print_Titles" localSheetId="2">'LOT B'!$1:$5</definedName>
    <definedName name="_xlnm.Print_Titles" localSheetId="3">'LOT B-EV'!$1:$5</definedName>
    <definedName name="_xlnm.Print_Titles" localSheetId="4">'LOT C'!$1:$5</definedName>
    <definedName name="_xlnm.Print_Titles" localSheetId="5">'LOT D'!$1:$5</definedName>
    <definedName name="_xlnm.Print_Titles" localSheetId="6">'LOT E'!$1:$5</definedName>
    <definedName name="_xlnm.Print_Titles" localSheetId="7">'LOT F'!$1:$5</definedName>
    <definedName name="_xlnm.Print_Titles" localSheetId="8">'LOT G'!$1:$5</definedName>
    <definedName name="_xlnm.Print_Titles" localSheetId="9">'LOT I'!$1:$5</definedName>
    <definedName name="_xlnm.Print_Titles" localSheetId="10">'LOT J'!$1:$5</definedName>
    <definedName name="_xlnm.Print_Titles" localSheetId="11">'LOT K'!$1:$5</definedName>
    <definedName name="_xlnm.Print_Titles" localSheetId="0">Summary!$1:$5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3" l="1"/>
  <c r="E2" i="12"/>
  <c r="E2" i="5" l="1"/>
  <c r="E196" i="13"/>
  <c r="H19" i="1"/>
  <c r="M19" i="1"/>
  <c r="L19" i="1"/>
  <c r="K19" i="1"/>
  <c r="I19" i="1"/>
  <c r="G19" i="1"/>
  <c r="F19" i="1"/>
  <c r="D19" i="1"/>
  <c r="B19" i="1"/>
  <c r="E2" i="11" l="1"/>
  <c r="E2" i="9"/>
  <c r="E2" i="10"/>
  <c r="E2" i="8"/>
  <c r="E2" i="7"/>
  <c r="E2" i="6"/>
  <c r="E2" i="4"/>
  <c r="E2" i="2"/>
  <c r="C6" i="3" l="1"/>
  <c r="C7" i="3" s="1"/>
  <c r="E192" i="13" l="1"/>
  <c r="D22" i="1"/>
  <c r="M22" i="1"/>
  <c r="E186" i="13"/>
  <c r="E192" i="12"/>
  <c r="E197" i="11"/>
  <c r="E181" i="11"/>
  <c r="E184" i="9"/>
  <c r="E185" i="10"/>
  <c r="E189" i="8"/>
  <c r="E184" i="7"/>
  <c r="C18" i="6"/>
  <c r="E23" i="1" s="1"/>
  <c r="E22" i="1"/>
  <c r="B22" i="1"/>
  <c r="E185" i="13"/>
  <c r="E186" i="12"/>
  <c r="E196" i="11"/>
  <c r="E179" i="11"/>
  <c r="E183" i="9"/>
  <c r="E182" i="10"/>
  <c r="E186" i="8"/>
  <c r="E183" i="7"/>
  <c r="E160" i="5"/>
  <c r="F22" i="1"/>
  <c r="E184" i="13"/>
  <c r="E185" i="12"/>
  <c r="E195" i="11"/>
  <c r="E194" i="9"/>
  <c r="E182" i="9"/>
  <c r="E181" i="10"/>
  <c r="E183" i="8"/>
  <c r="E182" i="7"/>
  <c r="E179" i="7"/>
  <c r="E194" i="12"/>
  <c r="E187" i="11"/>
  <c r="E191" i="8"/>
  <c r="L22" i="1"/>
  <c r="E193" i="12"/>
  <c r="E186" i="11"/>
  <c r="E190" i="8"/>
  <c r="E156" i="6"/>
  <c r="G22" i="1"/>
  <c r="E183" i="13"/>
  <c r="E184" i="12"/>
  <c r="E194" i="11"/>
  <c r="E193" i="9"/>
  <c r="E180" i="9"/>
  <c r="E178" i="10"/>
  <c r="E182" i="8"/>
  <c r="E181" i="7"/>
  <c r="H22" i="1"/>
  <c r="E195" i="13"/>
  <c r="E196" i="12"/>
  <c r="E183" i="12"/>
  <c r="E189" i="11"/>
  <c r="E192" i="9"/>
  <c r="C18" i="9"/>
  <c r="I23" i="1" s="1"/>
  <c r="E175" i="10"/>
  <c r="E181" i="8"/>
  <c r="E180" i="7"/>
  <c r="I22" i="1"/>
  <c r="E194" i="13"/>
  <c r="E195" i="12"/>
  <c r="E181" i="12"/>
  <c r="E188" i="11"/>
  <c r="E191" i="9"/>
  <c r="E190" i="10"/>
  <c r="C18" i="10"/>
  <c r="H23" i="1" s="1"/>
  <c r="E179" i="8"/>
  <c r="K22" i="1"/>
  <c r="E193" i="13"/>
  <c r="E199" i="11"/>
  <c r="E190" i="9"/>
  <c r="E187" i="10"/>
  <c r="C18" i="8"/>
  <c r="G23" i="1" s="1"/>
  <c r="E157" i="6"/>
  <c r="C22" i="1"/>
  <c r="E187" i="13"/>
  <c r="E198" i="11"/>
  <c r="E187" i="9"/>
  <c r="E186" i="10"/>
  <c r="E189" i="7"/>
  <c r="E195" i="9"/>
  <c r="E188" i="13"/>
  <c r="E191" i="11"/>
  <c r="E190" i="11"/>
  <c r="C18" i="7"/>
  <c r="F23" i="1" s="1"/>
  <c r="C18" i="12"/>
  <c r="L23" i="1" s="1"/>
  <c r="E158" i="6"/>
  <c r="E200" i="11"/>
  <c r="E188" i="7"/>
  <c r="E189" i="12"/>
  <c r="E187" i="7"/>
  <c r="E188" i="12"/>
  <c r="E185" i="8"/>
  <c r="E181" i="13"/>
  <c r="E184" i="8"/>
  <c r="D18" i="13"/>
  <c r="M23" i="1" s="1"/>
  <c r="E177" i="10"/>
  <c r="E176" i="10"/>
  <c r="E191" i="13"/>
  <c r="E189" i="10"/>
  <c r="E188" i="10"/>
  <c r="E187" i="12"/>
  <c r="E186" i="9"/>
  <c r="E185" i="9"/>
  <c r="E197" i="12"/>
  <c r="C18" i="11"/>
  <c r="K23" i="1" s="1"/>
  <c r="E154" i="5"/>
  <c r="E159" i="5"/>
  <c r="C18" i="4"/>
  <c r="C23" i="1" s="1"/>
  <c r="E163" i="4"/>
  <c r="E164" i="4"/>
  <c r="C18" i="5"/>
  <c r="D23" i="1" s="1"/>
  <c r="E157" i="4"/>
  <c r="E135" i="2"/>
  <c r="C18" i="2"/>
  <c r="B23" i="1" s="1"/>
</calcChain>
</file>

<file path=xl/sharedStrings.xml><?xml version="1.0" encoding="utf-8"?>
<sst xmlns="http://schemas.openxmlformats.org/spreadsheetml/2006/main" count="4530" uniqueCount="1026">
  <si>
    <t>GROUP 40523-23306, BUSES, TRANSIT (Adult Passenger)</t>
  </si>
  <si>
    <t>Attachment 1: Specifications and Pricing</t>
  </si>
  <si>
    <t>Revised:</t>
  </si>
  <si>
    <t>Group 40523-23306, BUSES, TRANSIT (Adult Passenger) 
ATTACHMENT 1: SPECIFICATIONS AND PRICING</t>
  </si>
  <si>
    <t xml:space="preserve">A summary of the Lots and awarded Transist Buses is on this page. The following pages include specifications for the awarded Transit Buses and associated Optional Equipment, which are supplemental to the minimum specifications set forth in Contract Section 2.1 Transit Bus Requirements.  The Contractors shall offer the Transit Buses and associated Optional Equipment awarded for each Lot at the Base Item Unit Prices and Optional Equipment Unit Prices set forth in this contract price list.
</t>
  </si>
  <si>
    <t>LOT A</t>
  </si>
  <si>
    <t>LOT B</t>
  </si>
  <si>
    <t>LOT B-EV</t>
  </si>
  <si>
    <t>LOT C</t>
  </si>
  <si>
    <t>LOT D</t>
  </si>
  <si>
    <t>LOT E</t>
  </si>
  <si>
    <t>LOT F</t>
  </si>
  <si>
    <t>LOT G</t>
  </si>
  <si>
    <t>LOT H-EV</t>
  </si>
  <si>
    <t>LOT I</t>
  </si>
  <si>
    <t>LOT J</t>
  </si>
  <si>
    <t>LOT K</t>
  </si>
  <si>
    <t>Contractor</t>
  </si>
  <si>
    <t xml:space="preserve">Matthews Bus Alliance Inc </t>
  </si>
  <si>
    <t>Fenton Mobility Products Inc</t>
  </si>
  <si>
    <t>Coach &amp; Equipment Bus Sales Inc</t>
  </si>
  <si>
    <t>Model 1 Commercial Vehicles Inc</t>
  </si>
  <si>
    <t>No Award</t>
  </si>
  <si>
    <t>Lot/Item Description</t>
  </si>
  <si>
    <t>Low Floor Vehicle &lt;10,000 lb.</t>
  </si>
  <si>
    <t>High Headroom Wagon &lt;10,000 lb.</t>
  </si>
  <si>
    <t>Medium Headroom Wagon &lt;10,000 lb.
(Electric)</t>
  </si>
  <si>
    <t xml:space="preserve">High Headroom Wagon &lt;10,000 lb. (Flexible Floor Plan) </t>
  </si>
  <si>
    <t>Dual Rear Wheel Cutaway &lt;22 ft.</t>
  </si>
  <si>
    <t>Low Floor Cutaway</t>
  </si>
  <si>
    <t>Dual Rear Wheel Cutaway &gt;22 ft.</t>
  </si>
  <si>
    <t>Dual Rear Wheel Cutaway &gt;22 ft. (Electric)</t>
  </si>
  <si>
    <t>Medium Duty 
Cutaway
(Alternate Fuels)</t>
  </si>
  <si>
    <t xml:space="preserve">Conventional Style </t>
  </si>
  <si>
    <t>Conventional Style</t>
  </si>
  <si>
    <t>Minimum Passenger Capacity 
[Adult (A) plus Wheelchairs (WC)]</t>
  </si>
  <si>
    <t>6 Passenger
[5A/1WC]</t>
  </si>
  <si>
    <t>7 Passenger
[Minimum 5A/1WC]</t>
  </si>
  <si>
    <t>7 Passenger
[6A/1WC]</t>
  </si>
  <si>
    <t>9 Passenger
[8A/1WC]</t>
  </si>
  <si>
    <t>11 Passenger [10A/1WC]</t>
  </si>
  <si>
    <t>17 Passenger [15A/2WC]</t>
  </si>
  <si>
    <t>16 Passenger [14A/2WC]</t>
  </si>
  <si>
    <t>20 Passenger [18A/2WC]</t>
  </si>
  <si>
    <t>24 Passenger [22A/2WC]</t>
  </si>
  <si>
    <t>28 Passenger [26A/2WC]</t>
  </si>
  <si>
    <t xml:space="preserve">Chassis Model Year </t>
  </si>
  <si>
    <t>2024-2025</t>
  </si>
  <si>
    <t>Chassis Make</t>
  </si>
  <si>
    <t>Chrysler</t>
  </si>
  <si>
    <t>Ford</t>
  </si>
  <si>
    <t>Chevrolet</t>
  </si>
  <si>
    <t>FORD</t>
  </si>
  <si>
    <t xml:space="preserve">Freightliner </t>
  </si>
  <si>
    <t>Chassis Model</t>
  </si>
  <si>
    <t>Voyager</t>
  </si>
  <si>
    <t>Transit</t>
  </si>
  <si>
    <t>E350</t>
  </si>
  <si>
    <t>G-Series Cutaway</t>
  </si>
  <si>
    <t>E450</t>
  </si>
  <si>
    <t>F-550</t>
  </si>
  <si>
    <t>S2C</t>
  </si>
  <si>
    <t>Chassis Model Code</t>
  </si>
  <si>
    <t>LX</t>
  </si>
  <si>
    <t>X2X</t>
  </si>
  <si>
    <t>W9C</t>
  </si>
  <si>
    <t>E3F</t>
  </si>
  <si>
    <t>E4F</t>
  </si>
  <si>
    <t>N/A</t>
  </si>
  <si>
    <t xml:space="preserve">Body Model Year </t>
  </si>
  <si>
    <t>Body Make</t>
  </si>
  <si>
    <t>Braunability</t>
  </si>
  <si>
    <t>Fenton</t>
  </si>
  <si>
    <t>Coach &amp; Equipment</t>
  </si>
  <si>
    <t>Arboc</t>
  </si>
  <si>
    <t>Coach and Equipment</t>
  </si>
  <si>
    <t>Champion</t>
  </si>
  <si>
    <t>Body Model</t>
  </si>
  <si>
    <t>Entervan</t>
  </si>
  <si>
    <t>Phoenix</t>
  </si>
  <si>
    <t>Spirit of Freedom</t>
  </si>
  <si>
    <t>Defender</t>
  </si>
  <si>
    <t>Body Model Code</t>
  </si>
  <si>
    <t>Simple Stow In-Floor Manual Ramp</t>
  </si>
  <si>
    <t>SOF 26</t>
  </si>
  <si>
    <t>30-1019</t>
  </si>
  <si>
    <t>32-2599</t>
  </si>
  <si>
    <t>36-2599</t>
  </si>
  <si>
    <t>Base Item Unit Price</t>
  </si>
  <si>
    <t>Contractor:</t>
  </si>
  <si>
    <t>Low Floor Vehicle&lt;10,000 lb., 6 Passenger [Minimum 5A/1WC]</t>
  </si>
  <si>
    <t>PART 1: Product Information for the Base Item Awarded</t>
  </si>
  <si>
    <t>Model Year of the Chassis</t>
  </si>
  <si>
    <t>Make of the Chassis</t>
  </si>
  <si>
    <t>Model name of the Chassis</t>
  </si>
  <si>
    <t xml:space="preserve">Model Code of the Chassis, if applicable </t>
  </si>
  <si>
    <t>Model Year or Current Production Year of the Body</t>
  </si>
  <si>
    <t>Make of the Body</t>
  </si>
  <si>
    <t>Model of the Body</t>
  </si>
  <si>
    <t>Model Code of the Body, if applicable</t>
  </si>
  <si>
    <t>PART 2: Base Item Unit Price</t>
  </si>
  <si>
    <t>The per unit NYS Contract Price (dollar amount) for the Transit Bus described in the Base Item Specifications. The Base Item Unit Price includes any OEM fees, all customs duties and charges, all Transit Bus preparation and clean-up charges, NYS DMV and NYS DOT inspection, installation charges, delivery and all other incidentals normally included with providing a Transit Bus, but excludes Optional Equipment.</t>
  </si>
  <si>
    <t>PART 3: Base Item Specifications</t>
  </si>
  <si>
    <t xml:space="preserve">The terms and conditions in Contract Section 2.1 Transit Bus Requirements shall be considered minimum requirements for the Transit Bus provided by the Contractor. Supplemental required specifications for the Transit Buses awarded for this Lot are listed below. The actual Transit Bus awarded may exceed the minimum specifications listed below. </t>
  </si>
  <si>
    <t>Category</t>
  </si>
  <si>
    <t>Specification</t>
  </si>
  <si>
    <t>Information Provided in Column D</t>
  </si>
  <si>
    <t>Spec for Equipment Provided</t>
  </si>
  <si>
    <t>General</t>
  </si>
  <si>
    <t xml:space="preserve">Capacity: Minimum (5) adult passenger seats, with one (1) wheelchair station </t>
  </si>
  <si>
    <t>Capacity:</t>
  </si>
  <si>
    <t>5A + 1 WC</t>
  </si>
  <si>
    <t>Floor plan matches "Figures" tab. The floor plan shall provide a minimum of 27.5" hip-to-knee for all seated positions.</t>
  </si>
  <si>
    <t>Manufacturer Floor Plan #:</t>
  </si>
  <si>
    <t>Simple Stow 5A1WC</t>
  </si>
  <si>
    <t>Drive configuration: Low floor Converted Van or MPV</t>
  </si>
  <si>
    <t xml:space="preserve">Have completed federal STURAA (Altoona) bus testing of not less than four (4) years/100,000 miles or have been certified as exempt as specified under FTA provisions. </t>
  </si>
  <si>
    <t xml:space="preserve">Shall be manufactured and classified as a passenger vehicle. </t>
  </si>
  <si>
    <t xml:space="preserve">GVWR: 5,000 lb. minimum. The OEM’s original rating and no other rating for the GVWR shall be used. </t>
  </si>
  <si>
    <t>GVWR [lb.]:</t>
  </si>
  <si>
    <t>Wheelbase: 121" (plus or minus 5”)</t>
  </si>
  <si>
    <t>Wheelbase [inches]:</t>
  </si>
  <si>
    <t>Minimum 58” continuous passenger aisle headroom</t>
  </si>
  <si>
    <t>Headroom [inches]:</t>
  </si>
  <si>
    <t>Shall include an “Electronic Stability Control" system that improves stability by detecting and reducing loss of traction.</t>
  </si>
  <si>
    <t>Chassis (see specifications below)</t>
  </si>
  <si>
    <t>Engine</t>
  </si>
  <si>
    <t xml:space="preserve">Minimum 3.0 liter gasoline engine rated minimum 250 HP x 250 lb. ft. torque. </t>
  </si>
  <si>
    <t xml:space="preserve">Number of Cylinders:                 </t>
  </si>
  <si>
    <t xml:space="preserve">Liters:   </t>
  </si>
  <si>
    <t>Horsepower and Torque:</t>
  </si>
  <si>
    <t>287 HP/267 TQ</t>
  </si>
  <si>
    <t xml:space="preserve">Ready access to engine compartment is required for servicing and routine maintenance of engine and engine components. </t>
  </si>
  <si>
    <t>Fuel Tank</t>
  </si>
  <si>
    <t>Nominal (plus or minus 5 gallons) 20-gallon tank</t>
  </si>
  <si>
    <t>Tank Size [Gallons]:</t>
  </si>
  <si>
    <t>Cooling System</t>
  </si>
  <si>
    <t>Chassis manufacturers heaviest duty cooling system available for Chassis supplied and protected to minus 30°F</t>
  </si>
  <si>
    <t>Electrical</t>
  </si>
  <si>
    <t>Minimum 150 amp OEM alternator</t>
  </si>
  <si>
    <t xml:space="preserve">Alternator Capacity [amps]: </t>
  </si>
  <si>
    <t>Minimum 650 CCA battery which shall have protective rubber jacket at connection terminals (pigmented red to indicate positive and black to indicate negative).</t>
  </si>
  <si>
    <t xml:space="preserve">Rating of Batteries [at 0°F]:     </t>
  </si>
  <si>
    <t xml:space="preserve"> CCA each battery:</t>
  </si>
  <si>
    <t xml:space="preserve">Minutes RC: </t>
  </si>
  <si>
    <t>Manufacturer’s standard dash-mounted gauges (not lights)</t>
  </si>
  <si>
    <t>Transmission</t>
  </si>
  <si>
    <t>OEM supplied automatic transmission</t>
  </si>
  <si>
    <t>Transmission Model #:</t>
  </si>
  <si>
    <t>9-Speed 948TE Automatic</t>
  </si>
  <si>
    <t xml:space="preserve">Front Axle </t>
  </si>
  <si>
    <t>Minimum Front Gross Axle Weight Rating (FGAWR) 2,500 lb.</t>
  </si>
  <si>
    <t>FGAWR [lb.]:</t>
  </si>
  <si>
    <t>Rear Axle</t>
  </si>
  <si>
    <t>Minimum Rear Gross Axle Weight Rating (RGAWR) 2,750 lb.</t>
  </si>
  <si>
    <t>RGAWR [lb.]:</t>
  </si>
  <si>
    <t>Suspension</t>
  </si>
  <si>
    <t xml:space="preserve">Chassis manufacturer’s heaviest duty suspension system (front and rear) available for GVWR specified. </t>
  </si>
  <si>
    <t>OEM supplied</t>
  </si>
  <si>
    <t>Front Spring Rating [lb.]:</t>
  </si>
  <si>
    <t>Rear Spring Rating [lb.]:</t>
  </si>
  <si>
    <t>Shock Absorbers</t>
  </si>
  <si>
    <t xml:space="preserve">Heavy Duty </t>
  </si>
  <si>
    <t>Make and Model #:</t>
  </si>
  <si>
    <t>Chrysler OEM</t>
  </si>
  <si>
    <t>Brakes</t>
  </si>
  <si>
    <t>ABS power brakes meeting FMVSS 135.</t>
  </si>
  <si>
    <t>Service Brakes [total lining or sweep area] both front &amp; rear:</t>
  </si>
  <si>
    <t xml:space="preserve">Front 13.0 x 1.1 / Rear 13.0 x 0.47 </t>
  </si>
  <si>
    <t>Parking Brake</t>
  </si>
  <si>
    <t xml:space="preserve">OEM supplied foot-operated or electronic parking brake </t>
  </si>
  <si>
    <t>Tires/Rims</t>
  </si>
  <si>
    <t>OEM supplied all-season radial tread or rib tread w/mud and snow rear, as required to meet the GVWR specified. A matching full size spare tire and rim shall be included.</t>
  </si>
  <si>
    <t xml:space="preserve">Radial Tires [size]:     </t>
  </si>
  <si>
    <t>235/65R17</t>
  </si>
  <si>
    <t>Radial Tires [load]:</t>
  </si>
  <si>
    <t>Radial Tires [range]:</t>
  </si>
  <si>
    <t>H</t>
  </si>
  <si>
    <t>Radial Tires [manufacturer]:</t>
  </si>
  <si>
    <t>Yokohama</t>
  </si>
  <si>
    <t>Front Tires [tread design]:</t>
  </si>
  <si>
    <t>All Season Radial</t>
  </si>
  <si>
    <t xml:space="preserve"> Front Tires [capacity/tire]:</t>
  </si>
  <si>
    <t>Rear Tires [tread design]:</t>
  </si>
  <si>
    <t xml:space="preserve"> Rear Tires [capacity/tire]:</t>
  </si>
  <si>
    <t>Front Bumper</t>
  </si>
  <si>
    <t>Front bumper may be OEM chrome or high density rubber/plastic and affixed to Body using corrosion resistant material hardware with rustproofing applied to finished installation.</t>
  </si>
  <si>
    <t xml:space="preserve">Front Bumper [material]:   </t>
  </si>
  <si>
    <t>Composite</t>
  </si>
  <si>
    <t>Front Bumper [manufacturer]:</t>
  </si>
  <si>
    <t>Rear Bumper</t>
  </si>
  <si>
    <t>Rear bumper shall be OEM Chassis supplied carbon or high density rubber/plastic and shall be affixed to Body using corrosion resistant material hardware with rustproofing applied to finished installation.</t>
  </si>
  <si>
    <t xml:space="preserve">Rear Bumper [material]: </t>
  </si>
  <si>
    <t>Rear Bumper [manufacturer]:</t>
  </si>
  <si>
    <t xml:space="preserve">License Plates </t>
  </si>
  <si>
    <t>Provisions shall be made for the mounting of standard U.S. license plates on the front and rear of the Transit Bus and shall comply with SAE J686.</t>
  </si>
  <si>
    <t>Steering</t>
  </si>
  <si>
    <t>Power steering with adjustable steering wheel</t>
  </si>
  <si>
    <t>Turning Diameter [at end of front bumper]:</t>
  </si>
  <si>
    <t>39.7 Feet</t>
  </si>
  <si>
    <t>Interior Equipment</t>
  </si>
  <si>
    <t>OEM dash air conditioning, defroster, and heating system</t>
  </si>
  <si>
    <t>OEM rear view camera</t>
  </si>
  <si>
    <t>Radio</t>
  </si>
  <si>
    <t>Chassis Manufacturer's standard AM/FM Digital Clock Radio, with four (4) cabin speakers.</t>
  </si>
  <si>
    <t>Manufacturer:</t>
  </si>
  <si>
    <t xml:space="preserve"> Model #:</t>
  </si>
  <si>
    <t>Uconnect 5</t>
  </si>
  <si>
    <t>Exterior Equipment</t>
  </si>
  <si>
    <t>OEM cruise control</t>
  </si>
  <si>
    <t>Standard OEM horn(s)</t>
  </si>
  <si>
    <t>Head Lights</t>
  </si>
  <si>
    <t>OEM standard includes daytime running headlights</t>
  </si>
  <si>
    <t>Reflectors</t>
  </si>
  <si>
    <t>Exhaust system shall meet current USEPA emission requirements.</t>
  </si>
  <si>
    <t>Miscellaneous</t>
  </si>
  <si>
    <t>Minimum two (2) OEM keys or fobs</t>
  </si>
  <si>
    <t>Body (see specifications below)</t>
  </si>
  <si>
    <t>Driver/Front Passenger Doors</t>
  </si>
  <si>
    <t>Standard Factory OEM equipment</t>
  </si>
  <si>
    <t>Rear Passenger Doors</t>
  </si>
  <si>
    <t>Manually operated or power sliding single left and right side mounted doors with a minimum of 56" clear height entry (no steps).</t>
  </si>
  <si>
    <t>Entry Height [inches]:</t>
  </si>
  <si>
    <t>56.75 at Center of Door, 56 at Air Bag</t>
  </si>
  <si>
    <t>Doors/Windows</t>
  </si>
  <si>
    <t>OEM power windows and power locks</t>
  </si>
  <si>
    <t>Body Structure</t>
  </si>
  <si>
    <t xml:space="preserve">Certification of compliance with all FMVSS for passenger vehicles under 10,000 lb., plus documentation consisting of detailed explanation and dimensional drawing supporting the Body structures shall be supplied with bid submission.    </t>
  </si>
  <si>
    <t xml:space="preserve">Exterior Siding [material/thickness]:    </t>
  </si>
  <si>
    <t>Aluminized Steel OEM</t>
  </si>
  <si>
    <t xml:space="preserve"> Interior Paneling [material/thickness]:</t>
  </si>
  <si>
    <t>Various OEM</t>
  </si>
  <si>
    <t xml:space="preserve">Insulation
 [material/R Value]: </t>
  </si>
  <si>
    <t>OEM Doors N/A</t>
  </si>
  <si>
    <t>Reverse alarm</t>
  </si>
  <si>
    <t>Exterior Lighting (Brake; Turn Signal; Clearance; Back Up;  Tail; License Plate)</t>
  </si>
  <si>
    <t xml:space="preserve">All exterior Body lights must meet current SAE standards and be armored (or low-profile design or sufficiently Body-recessed) to provide protection from impact of branches, etc. Rear brake lights include a third light installed over the rear emergency door. </t>
  </si>
  <si>
    <t>Exterior Mirrors</t>
  </si>
  <si>
    <t xml:space="preserve">Driver's side and curbside exterior mirrors shall be remote controlled. Each mirror head shall be constructed of high impact ABS and include a flat and convex feature. </t>
  </si>
  <si>
    <t>Model #:</t>
  </si>
  <si>
    <t>LX Pacifica OEM</t>
  </si>
  <si>
    <t>Interior Mirror</t>
  </si>
  <si>
    <t xml:space="preserve">OEM rear view mirror shall be provided </t>
  </si>
  <si>
    <t>Windows</t>
  </si>
  <si>
    <t>OEM supplied. Rear window shall include a defogger/defroster with wiper/washer</t>
  </si>
  <si>
    <t>Floor Covering Material</t>
  </si>
  <si>
    <t xml:space="preserve">Shall be a durable nonskid transit type flooring. The floor covering shall be butt jointed and cemented to the floor with a waterproof adhesive. Mobility aid restraint tracks and seat locks shall be beveled, with no sharp edges. </t>
  </si>
  <si>
    <t>Passenger Entry</t>
  </si>
  <si>
    <t>Shall be a low height and comply with ADA 1192. (no entry steps)</t>
  </si>
  <si>
    <t>Top of floor above ground [inches]:</t>
  </si>
  <si>
    <t>Passenger Access Door(s)</t>
  </si>
  <si>
    <r>
      <t>Door(s) shall comply with FMVSS 217. A passenger entry door located on the curbside (right side of vehicle) shall be wheelchair accessible. All items, including lighting, handrails, and interlock shall be in compliance with ADA and FMVSS 403 &amp; 404</t>
    </r>
    <r>
      <rPr>
        <b/>
        <sz val="10"/>
        <color rgb="FFFF0000"/>
        <rFont val="Arial"/>
        <family val="2"/>
      </rPr>
      <t>.</t>
    </r>
    <r>
      <rPr>
        <b/>
        <strike/>
        <sz val="10"/>
        <color rgb="FFFF0000"/>
        <rFont val="Arial"/>
        <family val="2"/>
      </rPr>
      <t xml:space="preserve"> </t>
    </r>
  </si>
  <si>
    <t>Entrance Door clear opening [inches]:</t>
  </si>
  <si>
    <t xml:space="preserve">Interior </t>
  </si>
  <si>
    <t xml:space="preserve">Material and treatments shall be flame retardant to meet FMVSS 302. Side panel and ceiling shall be finished with matching trim and color, and have smooth finishes without any unprotected sharp edges. </t>
  </si>
  <si>
    <t>Insulation</t>
  </si>
  <si>
    <t>Fiberglass, resin-hardened-honeycomb (FRP) material, polyurethane, or closed cell EPS foam insulation in walls and ceiling (minimum R-value of R-6).</t>
  </si>
  <si>
    <t>Ramp</t>
  </si>
  <si>
    <t xml:space="preserve">The ramp shall meet the requirements of Part 38 of the ADA relating to vehicle ramps. A manual or power stow-in floor design shall include a stow/deploy handle for normal operations. Ramp shall deploy from the main passenger entry opening and be protected from moisture and debris from underside and sufficiently insulated to protect interior noise level. The ramp shall be of aluminum or stainless steel construction. The ramp must have a fail safe system that allows stowing if the ramp fails. </t>
  </si>
  <si>
    <t>Simple Stow Manual</t>
  </si>
  <si>
    <t>Ramp Slope</t>
  </si>
  <si>
    <t>Maximum ratio of 1:4 slope when ramp is deployed to sidewalk or roadway.</t>
  </si>
  <si>
    <t>Interlock</t>
  </si>
  <si>
    <t>An OEM or aftermarket interlock system shall be supplied that conforms with ADA requirements and FMVSS 403 and 404. A manual override system in case of power failure shall also be provided. The electric system shall be protected with fuse or circuit breaker. Labeled dash mounted visual alarm to indicate special service door is not fully closed, shall be provided.</t>
  </si>
  <si>
    <t>ADA Compliance</t>
  </si>
  <si>
    <t>All features required for a demand-response application shall be included in accordance with 49 CFR Subtitle A Subpart B (excluding paragraphs 38.33 Fare box, 38.35 Public information system, 38.37 Stop request, and 38.39 Destination and route signs).</t>
  </si>
  <si>
    <t>Lighting- Driver Dome Light</t>
  </si>
  <si>
    <t>OEM supplied.</t>
  </si>
  <si>
    <t>Lighting (Interior)</t>
  </si>
  <si>
    <t>OEM supplied and meet ADA requirements.</t>
  </si>
  <si>
    <t xml:space="preserve">Heater </t>
  </si>
  <si>
    <t xml:space="preserve">Sufficient BTU capacity heater shall be provided to attain a 50°F temperature rise from a mean ambient winter temperature of 21°F. </t>
  </si>
  <si>
    <t>Air Conditioning</t>
  </si>
  <si>
    <t xml:space="preserve">OEM Chassis supplied, for cooling and moisture removal from the windshield and drivers area. The system shall consist of one evaporator installed in the front area with integral dash outlets and with rear outlet designed to direct the air throughout the Transit Bus.                                                                         </t>
  </si>
  <si>
    <t>OEM AC</t>
  </si>
  <si>
    <t xml:space="preserve">A/C Capacity [Body BTUH]:    </t>
  </si>
  <si>
    <t>OEM Appx 20,000</t>
  </si>
  <si>
    <t xml:space="preserve">A/C Airflow [Body CFM]:  </t>
  </si>
  <si>
    <t>OEM Appx 600</t>
  </si>
  <si>
    <t>Driver Seat</t>
  </si>
  <si>
    <t xml:space="preserve">Driver's seat shall be high back; fully adjustable (vertically and horizontally with electric power seat pedestal); include lumbar support; suspension seating (minimally spring suspension); foam padded; fabric upholstered; w/retractable 3-point lap/shoulder seat belt (in compliance with FMVSS 209 &amp; 210). Seat color shall complement interior seating color. </t>
  </si>
  <si>
    <t>Front Passenger Seat</t>
  </si>
  <si>
    <t>Co-pilot (front passenger) seat shall be OEM with removable "Step and Roll" seat base.</t>
  </si>
  <si>
    <t>Seating</t>
  </si>
  <si>
    <t>Upholstered transit type seats for a minimum of five (5) adult passengers. See specifications below and floor plan attached (Figures).</t>
  </si>
  <si>
    <t>Seat assemblies and components of identical seats shall be mechanically interchangeable.</t>
  </si>
  <si>
    <t>OEM supplied mid-high back bench adult passenger seat shall be supplied. All passenger seats shall be of durable vinyl or Compatible Equivalent type materials that can be cleaned easily, and fully padded for occupant comfort and retention.</t>
  </si>
  <si>
    <t xml:space="preserve">An approved retractable style integrated 3-point lap and shoulder seat belt shall be provided for each seating space and shall be in compliance with FMVSS 209 &amp; 210. Belt retractors must not interfere with seating space, and two (2) seat belt extensions shall be provided with each Transit Bus. </t>
  </si>
  <si>
    <t>A second Row 2-passenger bench seat shall be installed behind driver. Bench seat shall match OEM interior colors.</t>
  </si>
  <si>
    <t>Wheelchair &amp; Wheelchair Occupant Restraints</t>
  </si>
  <si>
    <t>One (1) Wheelchair Restraint System (Wheelchair and Wheelchair Occupant) shall be provided and installed and designed for "L" track systems. Occupant restraint system (including lap belt, shoulder belt with height adjustment, floor inserts, retractable wheelchair restraint/tie-downs, and restraint mounting hardware) meeting the required 30" wide x 48" long ADA envelope (or amendments thereto) adjacent to lift at rear of Transit Bus and ADA wheelchair space maneuvering clearances (or any amendments thereto). Wheelchair restraint/tie-downs (retractable), lap belt, and shoulder belt with height adjustment shall be in compliance with FMVSS 209 210, shall be forward facing, and shall be a Q-Straint  Q-10007 or Sur-Lok AL812S-4C, or Compatible Equivalents. Individual storage pouch shall be provided to completely secure belts/straps on Transit Bus sidewalls when not in use. All items shall be installed in accordance with manufacturer’s standards and be in compliance with ADA, SAE Standard J2249, ANSI/RESNA WC-18, and ISO Standard 10542. Instructions on use of the wheelchair restraint system shall be affixed to the Transit Bus interior at a minimum of one (1) restraint position.</t>
  </si>
  <si>
    <t>Q Straint</t>
  </si>
  <si>
    <t>QRT 360 Q10007</t>
  </si>
  <si>
    <r>
      <t>Fire Extinguisher (2.5 lb. U/L or Factory Mutual Laboratories approved), First Aid Kit (10 unit), ICC Reflectors, Fire Blanket (bagged and mounted), and a Seat Belt Cutter shall be provided</t>
    </r>
    <r>
      <rPr>
        <b/>
        <sz val="10"/>
        <color rgb="FFFF0000"/>
        <rFont val="Arial"/>
        <family val="2"/>
      </rPr>
      <t>.</t>
    </r>
    <r>
      <rPr>
        <sz val="10"/>
        <rFont val="Arial"/>
        <family val="2"/>
      </rPr>
      <t xml:space="preserve"> Items shall be located in a readily accessible location to the driver (seat belt cutter must be accessible while driver is in belted driver’s seat position) in the front entry area of the Transit Bus. Equipment location shall be clearly identified.</t>
    </r>
  </si>
  <si>
    <t xml:space="preserve">Equipment Warranty </t>
  </si>
  <si>
    <t>All equipment furnished under this contract (unless otherwise noted) must have a minimum warranty period of one (1) year regardless of mileage.</t>
  </si>
  <si>
    <t>Chassis Warranty</t>
  </si>
  <si>
    <t>Minimum of three (3) years, 36,000 miles</t>
  </si>
  <si>
    <t xml:space="preserve">Chassis Warranty [years]: </t>
  </si>
  <si>
    <t>Chassis Warranty [miles]:</t>
  </si>
  <si>
    <t>Body Warranty</t>
  </si>
  <si>
    <t>Covering the integrity of the Transit Bus Body internal steel frame structure (including corrosion damage) and/or fatigue failure for a period of four (4) years or 100,000 miles.</t>
  </si>
  <si>
    <t xml:space="preserve">Body Warranty [years]: </t>
  </si>
  <si>
    <t>Body Warranty [miles]:</t>
  </si>
  <si>
    <t>Air Conditioning Warranty</t>
  </si>
  <si>
    <t xml:space="preserve">The cabin air conditioning system shall be supported by a two (2) year, unlimited mileage warranty. </t>
  </si>
  <si>
    <t>Air Conditioning Warranty [years]:</t>
  </si>
  <si>
    <t>2 Year/Unlimited Mileage</t>
  </si>
  <si>
    <t>Wheelchair Ramp Warranty</t>
  </si>
  <si>
    <t>The ramp shall be fully guaranteed by the manufacturer for three (3) years (with no mileage or hour limits) and any in-warranty service required shall be performed without charge to using agency.</t>
  </si>
  <si>
    <t>PART 4: Optional Equipment Specifications and Pricing</t>
  </si>
  <si>
    <t xml:space="preserve">An Authorized User may choose one (1) or more of the Optional Equipment from the list of below, for the Transit Bus awarded for the Lot. The Contractor shall be required to honor all such requests, provided that adding the requested combination of Optional Equipment results in a Transit Bus that meets the minimum specifications stated in Contract Section 2.1 Transit Bus Requirements. See Section 4.4 Optional Equipment Unit Price for pricing information relative to Optional Equipment. </t>
  </si>
  <si>
    <t>Optional Equipment</t>
  </si>
  <si>
    <t>Optional Equipment Unit Price</t>
  </si>
  <si>
    <t>Camera Security System- 4 monitor</t>
  </si>
  <si>
    <t>Provide and install a complete camera recording system, including software kit. Components include an eight (8) channel DVR capable of vertical or horizontal installation, plus simultaneous video recording for all camera heads. DVR shall be "user" programmable to record a minimum of five (5) Transit Bus functions (signals) such as brake lights, turn signal, wheelchair lift, etc. A driver trip feature shall also be included. Camera heads to include a minimum of two (2) exterior heads @ 600 TV lines resolution, with infrared feature and no audio, plus two (2) interior camera heads @ 600 TV lines resolution, with infrared and audio. Install kit shall be universal for one (1) or more Transit Buses with matching camera system. Minimum components include software, mouse, 5-6" monitor (or DVR viewing software), HDD USB docking station, HDD adapter, and BNC F-RCA adapter. A compatible system is acceptable provided all functionality is maintained.</t>
  </si>
  <si>
    <t>Manufacturer and Model # of DVR:</t>
  </si>
  <si>
    <t>AngelTrax Vulcan Series V862HC</t>
  </si>
  <si>
    <t>Manufacturer and Model # of interior camera head:</t>
  </si>
  <si>
    <t>AngelTrax HD1700V and HD2500WS</t>
  </si>
  <si>
    <t>Manufacturer and Model # of exterior camera head:</t>
  </si>
  <si>
    <t>AngelTrax HD3600V Vulcan Series 3600 HD Low Profile Camera IP68 Weather Resistant Low Profile Camera</t>
  </si>
  <si>
    <t>Hide This Sheet Before Publishing</t>
  </si>
  <si>
    <t>PPI Series ID</t>
  </si>
  <si>
    <t>WPU141302</t>
  </si>
  <si>
    <t>10/2024</t>
  </si>
  <si>
    <t>Latest PPI Data</t>
  </si>
  <si>
    <t>08/2025</t>
  </si>
  <si>
    <t>Adj Factor</t>
  </si>
  <si>
    <t>Latest Finalized Monthly PPI Data/Bid Opening PPI Data</t>
  </si>
  <si>
    <t>Round to  Thousandth</t>
  </si>
  <si>
    <t>High Headroom Wagon &lt;10,000 lb., 7 Passenger [Minimum 5A/1WC]</t>
  </si>
  <si>
    <t>Capacity: Minimum five (5) adult passenger seats, plus one (1) wheelchair station. Note: Deploying the 2-passenger folding seat over the wheelchair station increases the passenger capacity of the vehicle to 7 adults.</t>
  </si>
  <si>
    <t>7 passenger</t>
  </si>
  <si>
    <t>Floor plan matches "Figures" tab. The floor plan shall provide a minimum of 27.5" hip-to-knee for all seated positions, with the wheelchair footprint a minimum of 50" x 30".</t>
  </si>
  <si>
    <t>Lot B</t>
  </si>
  <si>
    <t>Drive configuration: High Headroom Passenger Wagon or MPV</t>
  </si>
  <si>
    <t xml:space="preserve">Original "as built" vehicle shall be manufactured and classified as a passenger vehicle. </t>
  </si>
  <si>
    <t xml:space="preserve">Shall be in compliance as defined as ambulettes under NYCRR Part 720-721 regulations </t>
  </si>
  <si>
    <t xml:space="preserve">GVWR: 9,000 lb. minimum. The OEM’s original rating and no other rating for the GVWR shall be used. </t>
  </si>
  <si>
    <t>Wheelbase: 148" (plus or minus 3”)</t>
  </si>
  <si>
    <t>Minimum 75” continuous passenger aisle headroom</t>
  </si>
  <si>
    <t>75"</t>
  </si>
  <si>
    <t xml:space="preserve">Minimum 3.5 liter V6 gasoline engine rated minimum 250 HP x 250 lb. ft. torque. </t>
  </si>
  <si>
    <t>275/260</t>
  </si>
  <si>
    <t>Nominal (plus or minus 2 gallons) 25-gallon tank</t>
  </si>
  <si>
    <t>Heavy Duty OEM, minimum 220 amp, alternator</t>
  </si>
  <si>
    <t xml:space="preserve">Dual Heavy Duty Batteries, minimum 1300 CCA total, which shall have protective rubber jacket at connection terminals (pigmented red to indicate positive and black to indicate negative); </t>
  </si>
  <si>
    <t>70 amp-hr each</t>
  </si>
  <si>
    <t>120 70 ah</t>
  </si>
  <si>
    <t>10-speed automatic transmission</t>
  </si>
  <si>
    <t>Ford OEM</t>
  </si>
  <si>
    <t>OEM Front Gross Axle Weight Rating (FGAWR)</t>
  </si>
  <si>
    <t xml:space="preserve">OEM Rear Gross Axle Weight Rating (RGAWR) </t>
  </si>
  <si>
    <t>McPherson</t>
  </si>
  <si>
    <t xml:space="preserve">ABS power brakes meeting FMVSS 49CFR571.105 </t>
  </si>
  <si>
    <t>329.68 Front Sweep Area / 302 Rear Sweep Area 631.68 Total Sweep</t>
  </si>
  <si>
    <t xml:space="preserve">Foot-or hand-operated parking brake </t>
  </si>
  <si>
    <t>OEM supplied Steel Wheel with Full Silver Wheel Covers plus all-season radial tread or rib tread w/mud and snow rear, as required to meet the GVWR specified. A full size spare tire and rim shall be included.</t>
  </si>
  <si>
    <t>235/65R16C 121/119 R BSW all-season</t>
  </si>
  <si>
    <t>3195 lbs</t>
  </si>
  <si>
    <t>E</t>
  </si>
  <si>
    <t>Continental</t>
  </si>
  <si>
    <t>Plastic</t>
  </si>
  <si>
    <t>48'</t>
  </si>
  <si>
    <t>OEM</t>
  </si>
  <si>
    <t>Passenger/Lift Door</t>
  </si>
  <si>
    <t>Power sliding curb side (right side) door with window. Minimum clear dimensions shall be 62" vertical and 50" horizontal</t>
  </si>
  <si>
    <t>Dimensions [inches]:</t>
  </si>
  <si>
    <t>60" Vertical/50 Horizantal</t>
  </si>
  <si>
    <t>OEM supplied windows all around</t>
  </si>
  <si>
    <t xml:space="preserve">Shall be a Unibody construction design. Provisions shall be made to ensure full side airbag deployment with all required specified equipment (wheelchair lift, barriers, etc.). Certification of compliance with all FMVSS for passenger vehicles under 10,000 lb., plus documentation consisting of detailed explanation and dimensional drawing supporting the Body structures shall be supplied with bid submission.    </t>
  </si>
  <si>
    <t>Steel .040 +/- .015</t>
  </si>
  <si>
    <t>Plastic .125 +/- .050</t>
  </si>
  <si>
    <t>Insulation OEM Ford</t>
  </si>
  <si>
    <t>Drive Shaft Guard(s)</t>
  </si>
  <si>
    <t>Metal Guard(s) in accordance with NYSDOT Title 17 720.4 (Y) (1) (h)</t>
  </si>
  <si>
    <t>Drive Shaft Guards [quantity]:</t>
  </si>
  <si>
    <t xml:space="preserve">Mud Flaps (Front and Rear) </t>
  </si>
  <si>
    <t>Shall be manufacturers standard. Labeling and advertising is prohibited, other than for necessary safety information</t>
  </si>
  <si>
    <t xml:space="preserve">Driver's side and curbside exterior mirrors shall be heated and remote controlled. Each mirror head shall be constructed of high impact ABS and include a flat and convex feature.  </t>
  </si>
  <si>
    <t xml:space="preserve">Floor Assembly </t>
  </si>
  <si>
    <t>Shall be insulated and shall include a minimum 5/8” thick marine grade plywood, or 3/4" Advantech sub-floor, or Compatible Equivalent. A light colored (e.g. light gray), floor covering shall have a non-slip surface that remains effective in all weather conditions and meet FMVSS 302 and ADA requirements.</t>
  </si>
  <si>
    <t xml:space="preserve">Shall be a durable nonskid transit type flooring. </t>
  </si>
  <si>
    <t>Entrance Step</t>
  </si>
  <si>
    <t>Shall be a low height (lowest practical) running board, installed on the curb (right) side, continuous full length for entry assist at both the front of the sedan and side sliding doors.</t>
  </si>
  <si>
    <t>Top of first step above ground [inches]:</t>
  </si>
  <si>
    <t>11"-12"</t>
  </si>
  <si>
    <t xml:space="preserve">Door Entry Grab Rails (right and left side) </t>
  </si>
  <si>
    <t>If not OEM supplied, dual entry grab rails shall be installed on each side of the designated entry door, parallel to the steps. Handrails shall be securely fastened. A minimum 1 1/4" diameter, with a high visible yellow stainless steel powder coated material, or non-slip Compatible Equivalent shall be used.</t>
  </si>
  <si>
    <t>Twin Rear Doors</t>
  </si>
  <si>
    <t>OEM twin doors shall be located in the rear of the Transit Bus and when used as an emergency exit door, in compliance with FMVSS 571.217 and title 17 NYCRR Part 720.5 and 720.8 requirements. When the Transit Bus is designed such that the emergency door can be locked and not unlocked when the door latch is operated, then an interlock system must be installed to prevent the propulsion unit from starting, or after the Transit Bus is started, then an audible or visible alarm must be activated. If an interior locking device (vandal lock or equivalent) is provided for emergency exit door(s), then appropriate interlocking must be provided as indicated above. Each door shall include a window and a positive fastening device to hold door in the open position (“hold open” feature) when a rear wheelchair lift is installed. A reflective device for each door shall occupy at least fourteen (14) square inches and provide maximum visibility when the doors are open.</t>
  </si>
  <si>
    <t xml:space="preserve">Padded Panels </t>
  </si>
  <si>
    <t>Shall be provided, attached to a vertical and horizontal stanchions where appropriate. The gap between the floor and bottom of the panel shall be 5" (plus or minus .5")</t>
  </si>
  <si>
    <t>OEM supplied in walls and ceiling.</t>
  </si>
  <si>
    <t>Wheelchair Lift Door</t>
  </si>
  <si>
    <t>Wheelchair area opening height shall be a minimum of 56". All items, including lighting, shall be in compliance with ADA and FMVSS 403 &amp; 404.</t>
  </si>
  <si>
    <t>Opening Height [inches]:</t>
  </si>
  <si>
    <t>56"</t>
  </si>
  <si>
    <t>Wheelchair Lift</t>
  </si>
  <si>
    <t>The wheelchair lift shall be a rear-mounted, automatic electric/hydraulic type (power-up, gravity down) using dual hydraulic cylinders. The hydraulic reservoir capacity shall be at least one (1) quart, with easy access for inspection and servicing. The maximum power draw shall not exceed 70 amps at 12 volts. Wheelchair lift unit shall be a Public Use Lift and shall be installed in accordance with manufacturer’s standards. The lift must have a fail safe system that allows stowing if any solenoid seizes. A manual method to raise and stow the lift shall be provided in the event of a power failure.</t>
  </si>
  <si>
    <t xml:space="preserve">Manufacturer: </t>
  </si>
  <si>
    <t>Braun</t>
  </si>
  <si>
    <t xml:space="preserve">Model #: </t>
  </si>
  <si>
    <t>Centrury NCL 1,000</t>
  </si>
  <si>
    <t>Shall be capable of a minimum of 2500 cycle operation with a minimum of 1000 lb. lift capacity.</t>
  </si>
  <si>
    <t>Platform size shall be minimum 34" x 54" (of useable space) and lift capacity shall be minimum 1,000 lb. Wheelchair lift platform shall be constructed of expanded metal grating with left and right side 2 1/2" high safety stops plus a spring loaded or power activated ADA front stop. A pendent type operating control with a cable length sufficient to allow operation of lift at outermost platform position shall be provided. Lift platform shall be automatic power fold/unfold design.</t>
  </si>
  <si>
    <t>Platform Size [inches]:</t>
  </si>
  <si>
    <t>34"x54"</t>
  </si>
  <si>
    <t>A transmission interlock system that utilizes intermittent fault filter technology shall be installed to prevent operation of the lift unless door(s) are opened and transmission is in park with parking brake applied. A manual override system in case of power failure shall also be provided. Lift electric system shall be protected with fuse or circuit breaker.</t>
  </si>
  <si>
    <t>Intermotive</t>
  </si>
  <si>
    <t>ILIS</t>
  </si>
  <si>
    <t>The spring load, deck end, stop shall be retracted while the lift deck is in the load/unload (down) position. This shall enable the operator to load the lift without holding the stop in its retracted position.</t>
  </si>
  <si>
    <t>Two (2) folding handrails on lift platform shall be provided. Handrails shall not reduce platform size.</t>
  </si>
  <si>
    <t>Labeled dash mounted visual alarm (in compliance with Chapter VI, Article III, Parts 720/721, NYCRR) to indicate special service door is not fully closed, shall be provided.</t>
  </si>
  <si>
    <t>Wheelchair Lift  Barrier</t>
  </si>
  <si>
    <t>Protective panel shall be provided as needed to prevent shearing action between the lift platform and Transit Bus floor or door jams in conformance with Title 17 NYCRR Part 720.8(a)(3)(b).</t>
  </si>
  <si>
    <t>Overhead, entrance, step well, and lift lights shall provide no less than two (2) foot-candles of illumination on the entrance step tread, or lift or ramp platform with the door open. Outside light(s) shall provide at least one (1) foot-candle of illumination on the street surface with three (3) feet of step tread outer edge. This system shall provide illumination automatically when the door is open and meet ADA requirements.</t>
  </si>
  <si>
    <t>Overhead entrance and step well lights shall be wired to and be automatically activated by a door controlled switch. Lights shall operate any time the ignition key is on and the door is opened.</t>
  </si>
  <si>
    <t>Interior lighting shall provide a minimum of two (2) foot-candles of illumination at reading level. Interior lighting fixtures shall be reasonably flush with the interior walls and ceiling so no hazard exists for passengers. All interior lights shall be grounded by an in-harness ground attached in the fuse panel to a common grounding point.</t>
  </si>
  <si>
    <t xml:space="preserve">Interior Trim and Padding </t>
  </si>
  <si>
    <t>All interior panel joints shall be covered with matching trim strips or moldings and all sharp edges, protrusions, corners etc. shall be finished in such a manner to prevent possible injury. (If vacuum lamination is used, joints shall be securely bonded and provide a finished appearance). Any exposed wheelchair lift support brackets, air conditioner units or other similar items shall be padded to prevent injury.</t>
  </si>
  <si>
    <t xml:space="preserve">Heater(s) </t>
  </si>
  <si>
    <t>Sufficient BTU capacity of front and rear under seat heaters shall be provided to attain a 50°F temperature rise from a mean ambient winter temperature of 21°F. Interior temperature shall be uniform throughout passenger compartment area by the use of heat registers in the floor structure.</t>
  </si>
  <si>
    <t xml:space="preserve">Air Conditioning </t>
  </si>
  <si>
    <t xml:space="preserve">Air conditioning system that shall be designed with sufficient BTU cooling capacity to provide a balanced cooling system capable of maintaining a 75°F inside temperature vs. an outside temperature 95°F and a relative humidity of 50%, with ability to continuously decrease temperature inside the Transit Bus (as measured from the approximate Transit Bus center) a minimum of 1°F for every ninety (90) seconds. (Air Conditioner Manufacturer’s Certification that performance requirement for Transit Bus type can be met must be submitted with bid).                                                                                                         
</t>
  </si>
  <si>
    <t xml:space="preserve">The cabin evaporator shall include directional and adjustable discharge ports. It shall be floor mounted toward the rear of the Transit Bus. Any sharp edges and/or exposed metal associated with the AC unit must have these edges/surfaces appropriately padded to provide for passenger protection. Aisle height requirements will be measured from a point directly in front of the AC unit. </t>
  </si>
  <si>
    <t>Each air conditioning system shall use R134A refrigerant. All system components subject to corrosion from moisture shall be aluminum, copper, stainless steel, galvanized, or epoxy coated. All exterior exposed air conditioning electrical connections must utilize weather pac plugs or Compatible Equivalent. An air intake screen shall be installed on the skirt of the Transit Bus to ensure sufficient airflow through the skirt mounted condenser coil. All hoses shall be supported at a maximum of twenty-four (24) inch intervals by clamps.</t>
  </si>
  <si>
    <t xml:space="preserve">Driver's seat shall be high back; fully adjustable (vertically and horizontally with electric or air power seat pedestal); include lumbar support; suspension seating (minimally spring suspension); foam padded; fabric upholstered; w/retractable 3-point lap/shoulder seat belt (in compliance with FMVSS 209 &amp; 210). Seat color shall complement interior seating color. </t>
  </si>
  <si>
    <t>Co-pilot (front passenger) seat shall be OEM supplied, matching driver seat (except vertical adjustment).</t>
  </si>
  <si>
    <t>Upholstered transit type seats for a minimum of six (6) adult passengers. See specifications below and floor plan attached (Figures).</t>
  </si>
  <si>
    <t xml:space="preserve">Seats aft of driver shall be mid-high back, adult passenger seats shall be supplied in individual passenger modules, Freedman model "GO Seat ES", or other Compatible Equivalent. All ambulatory seats shall be forward facing. Seat cushions per passenger shall be a minimum of 17” in width and 17” in depth, and seat back shall be a minimum of 24” in height, excluding the grab handle. All cushions and seat back covers shall have easily removable covers, replaceable without removing the seat from the Transit Bus. All seat cushions shall have identical upholstery and a spring suspension system. Seats shall have a swing-up armrest securely attached to the aisle end of each seat. </t>
  </si>
  <si>
    <t>Freedman</t>
  </si>
  <si>
    <t>Model # (foldaway):</t>
  </si>
  <si>
    <t>GO ES</t>
  </si>
  <si>
    <t>Model # (single seat):</t>
  </si>
  <si>
    <t>Seats aft of driver shall include three (3) two-passenger foldaway seats. Freedman model "GO ES Space Saver" seat or other Compatible Equivalent. Seats shall have a swing-up armrest securely attached to the aisle end of each seat. Minimum seat widths shall be 34” double seats. Aisle width shall be a minimum of 10”.</t>
  </si>
  <si>
    <t xml:space="preserve">Single Seat Width [inches]:  </t>
  </si>
  <si>
    <t>17"</t>
  </si>
  <si>
    <t xml:space="preserve">Double Seat Width [inches]: </t>
  </si>
  <si>
    <t>34"</t>
  </si>
  <si>
    <t>Minimum Aisle Width [inches]:</t>
  </si>
  <si>
    <t>10"</t>
  </si>
  <si>
    <t>Entire seat frame, except mounting brackets, shall be enclosed in energy absorbing materials. Seat covers shall be transit grade vinyl, 36 oz. per linear yard (Cameo/Predictions), or Compatible Equivalent, or transit grade fabric produced from Marquesa Lana Yarns-Interweave, or Bus Textil Level 3, or Compatible Equivalent. All cover materials and seat foam must be encapsulated in Docket 90 compliant material.</t>
  </si>
  <si>
    <t xml:space="preserve"> </t>
  </si>
  <si>
    <t xml:space="preserve">Molded Top Grab handles/grab rails shall be provided on seat backs of all seats and shall be mounted/welded to seat frame structure. </t>
  </si>
  <si>
    <t>One (1)  Wheelchair Restraint System (Wheelchair and Wheelchair Occupant) shall be provided and installed and designed for Authorized User choice of "L" track or "Slide 'N Click" securement systems. Occupant restraint system (including lap belt, shoulder belt with height adjustment, floor inserts, retractable wheelchair restraint/tie-downs, and restraint mounting hardware) meeting the required 30" wide x 48" long ADA envelope (or amendments thereto) adjacent to lift at rear of Transit Bus and ADA wheelchair space maneuvering clearances (or any amendments thereto). Wheelchair restraint/tie-downs (retractable), lap belt, and shoulder belt with height adjustment shall be in compliance with FMVSS 209 210, shall be forward facing, and shall be a Q-Straint  Q-10007/10008 or Sur-Lok AL812S-4C/AL860S-4C-SNC, or Compatible Equivalents. Individual storage pouch shall be provided to completely secure belts/straps on Transit Bus sidewalls when not in use. All items shall be installed in accordance with manufacturer’s standards and be in compliance with ADA, SAE Standard J2249, ANSI/RESNA WC-18, and ISO Standard 10542. Instructions on use of the wheelchair restraint system shall be affixed to the Transit Bus interior at a minimum of one (1) restraint position.</t>
  </si>
  <si>
    <t>Qstraint</t>
  </si>
  <si>
    <t>Fire Extinguisher (2.5 lb. U/L or Factory Mutual Laboratories approved), First Aid Kit (10 unit), ICC Reflectors, Fire Blanket (bagged and mounted), and a Seat Belt Cutter shall be provided and shall be in compliance with FMVSS regulations and Title 17 NYCRR Part 720.7(a). Items shall be located in a readily accessible location to the driver (seat belt cutter must be accessible while driver is in belted driver’s seat position) in the front entry area of the Transit Bus. Equipment location shall be clearly identified.</t>
  </si>
  <si>
    <t xml:space="preserve">OEM supplied storage shelf shall be provided over the windshield. </t>
  </si>
  <si>
    <t>The cabin air conditioning system shall be supported by a two (2) year, unlimited mileage warranty. The Chassis OEM air conditioning system coverage falls under the Chassis warranty.</t>
  </si>
  <si>
    <t>Wheelchair Lift Warranty</t>
  </si>
  <si>
    <t>The lift shall be fully guaranteed by the manufacturer for twelve (12) months (with no mileage or hour limits) and any in-warranty service required shall be performed without charge to using agency.</t>
  </si>
  <si>
    <t>Wheelchair Lift, Side Mount Installation</t>
  </si>
  <si>
    <r>
      <t xml:space="preserve">In lieu of the standard rear-mounted wheelchair lift in the Base Item, supply and install a wheelchair lift in the OEM powered side sliding door, curb-side. Lift platform size shall be minimum 34" x 51" (of useable space) and lift capacity shall be a minimum of 800 lb. Wheelchair lift platform shall be constructed of expanded metal grating with left and right side 2 1/2" high safety stops plus a spring loaded or power activated ADA front stop. A pendent type operating control with a cable length sufficient to allow operation of lift at outermost platform position shall be provided. Lift platform shall be automatic power fold/unfold design, and capable of a minimum of 2500 cycle operation with a minimum of 800 lb. lift capacity.
</t>
    </r>
    <r>
      <rPr>
        <b/>
        <sz val="10"/>
        <rFont val="Arial"/>
        <family val="2"/>
      </rPr>
      <t>A capacity reduction of no more than two passengers allowable with side lift option selection.</t>
    </r>
  </si>
  <si>
    <t>NCL919</t>
  </si>
  <si>
    <t>34" x 51"</t>
  </si>
  <si>
    <t>Lift Capacity [lb.]:</t>
  </si>
  <si>
    <t>Cycle Operation:</t>
  </si>
  <si>
    <t>Additional Wheelchair Restraint System</t>
  </si>
  <si>
    <t>Price one (1) additional wheelchair station above the quantity required in the Base Item. Price is per position to include all belts, floor/shoulder hardware, and storage container.</t>
  </si>
  <si>
    <t>Camera Security System- 6 monitor</t>
  </si>
  <si>
    <t>Provide and install a complete camera recording system, including software kit. Components include an eight (8) channel DVR capable of vertical or horizontal installation, plus simultaneous video recording for all camera heads. DVR shall be "user" programmable to record a minimum of five (5) Transit Bus functions (signals) such as brake lights, turn signal, wheelchair lift, etc. A driver trip feature shall also be included. Camera heads to include a minimum of two (2) exterior heads @ 600 TV lines resolution, with infrared feature and no audio, plus four (4) interior camera heads @ 600 TV lines resolution, with infrared and audio. Install kit shall be universal for one (1) or more Transit Buses with matching camera system. Minimum components include software, mouse, 5-6" monitor (or DVR viewing software), HDD USB docking station, HDD adapter, and BNC F-RCA adapter. A compatible system is acceptable provided all functionality is maintained.</t>
  </si>
  <si>
    <t>Angel Trax</t>
  </si>
  <si>
    <t>HD Sereis</t>
  </si>
  <si>
    <t xml:space="preserve">HD Series </t>
  </si>
  <si>
    <t>LOT B - EV</t>
  </si>
  <si>
    <t>Medium Headroom Electric MPV &lt;10,000 lb., 7 Passenger [Minimum 5A/1WC]</t>
  </si>
  <si>
    <t>Capacity: Minimum five (5) adult passenger seats, plus one (1) wheelchair station.  Note: Deploying the 2-passenger folding seat over the wheelchair station increases the passenger capacity of the vehicle to 7 adults.</t>
  </si>
  <si>
    <t>7 Passenger</t>
  </si>
  <si>
    <t>Lot B-EV</t>
  </si>
  <si>
    <t>Drive configuration: Medium Headroom Passenger Wagon or MPV</t>
  </si>
  <si>
    <t xml:space="preserve">Have completed federal STURAA (Altoona) bus testing of not less than four (4) years/100,000 miles or have been certified as exempt as specified under FTA provisions.  </t>
  </si>
  <si>
    <t xml:space="preserve">Vehicle shall be a complete body and chassis, converted and classified as a passenger vehicle.  </t>
  </si>
  <si>
    <t xml:space="preserve">GVWR: 9,500 lb. minimum. The OEM’s original rating and no other rating for the GVWR shall be used.  </t>
  </si>
  <si>
    <t>148"</t>
  </si>
  <si>
    <t>Minimum 67" continuous passenger aisle headroom</t>
  </si>
  <si>
    <t>67"</t>
  </si>
  <si>
    <t>Shall include a “Roll Stability Control" system that improves stability by detecting and reducing loss of traction.</t>
  </si>
  <si>
    <t>Model Year</t>
  </si>
  <si>
    <t>2025 Chassis production month and year August 2024 or later</t>
  </si>
  <si>
    <t>266/317</t>
  </si>
  <si>
    <t>Motor</t>
  </si>
  <si>
    <t>OEM Electric, targeting 198kW/266 peak power and 317lb.ft. torque</t>
  </si>
  <si>
    <t>Front Hood</t>
  </si>
  <si>
    <t xml:space="preserve">Ready access to Electronic Service Module, Air Conditioning Compressor, and firewall.  </t>
  </si>
  <si>
    <t>Battery Configuration</t>
  </si>
  <si>
    <t>Li-ion, single pack, integrated into frame</t>
  </si>
  <si>
    <t>Battery Capacity</t>
  </si>
  <si>
    <t>68kWh, usable capacity 67kWh.  Maximum degradation rate of 5% per year, but usable capacity shall not to be less than 70% for the life of the vehicle or eight (8) years, whichever comes last.</t>
  </si>
  <si>
    <t>Onboard Charger</t>
  </si>
  <si>
    <t>10.5kW output / 11.3kW input</t>
  </si>
  <si>
    <t>Battery Voltage
Peak DCFC Power</t>
  </si>
  <si>
    <t>400VDC
115kW</t>
  </si>
  <si>
    <t>Single speed w/E-differntial</t>
  </si>
  <si>
    <t xml:space="preserve">Chassis manufacturer’s heaviest duty suspension system (front and rear) available for GVWR specified.  </t>
  </si>
  <si>
    <t>OEM supplied Steel Wheel with Full Silver Wheel Covers plus all-season radial tread or rib tread w/mud and snow rear, as required to meet the GVWR specified.  A full size spare tire and rim shall be included.</t>
  </si>
  <si>
    <t>Standard Factory OEM equipment.</t>
  </si>
  <si>
    <t>Passenger Door</t>
  </si>
  <si>
    <t>Power sliding curb side (right side) door with window. Minimum clear dimensions shall be 62" vertical and 50" horizontal.</t>
  </si>
  <si>
    <t>62"</t>
  </si>
  <si>
    <t>Transit Type solid pane side windows with 1 pushout window on each side.</t>
  </si>
  <si>
    <t xml:space="preserve">Shall be a Unibody construction design. Provisions shall be made to ensure full side airbag deployment with all required specified equipment (wheelchair lift, barriers, etc.). Certification of compliance with all FMVSS for passenger vehicles under 10,000 lb., plus documentation consisting of detailed explanation and dimensional drawing supporting the Body structures shall be supplied with bid submission.     </t>
  </si>
  <si>
    <t xml:space="preserve">All exterior Body lights must meet current SAE standards and be armored (or low-profile design or sufficiently Body-recessed) to provide protection from impact of branches, etc.  Rear brake lights include a third light installed over the rear emergency door.  </t>
  </si>
  <si>
    <t>Shall be manufacturers standard. Labeling and advertising is prohibited, other than for necessary safety information.</t>
  </si>
  <si>
    <t xml:space="preserve">Driver's side and curbside exterior mirrors shall be heated and remote controlled. Each mirror head shall be constructed of high impact ABS and include a flat and convex feature.   </t>
  </si>
  <si>
    <t>OEM rear view mirror shall be provided.</t>
  </si>
  <si>
    <t xml:space="preserve">Shall be a non-skid, durable inlaid particle transit type flooring.  </t>
  </si>
  <si>
    <t>OEM twin doors shall be located in the rear of the Transit Bus and when used as an emergency exit door, in compliance with FMVSS 571.217 and title 17 NYCRR Part 720.5 and 720.8 requirements. When the Transit Bus is designed such that the emergency door can be locked and not unlocked when the door latch is operated, then an interlock system must be installed to prevent the propulsion unit from starting, or after the Transit Bus is started, then an audible or visible alarm must be activated.  If an interior locking device (vandal lock or equivalent) is provided for emergency exit door(s), then appropriate interlocking must be provided as indicated above. Each door shall include a window and a positive fastening device to hold door in the open position (“hold open” feature) when a rear wheelchair lift is installed. A reflective device for each door shall occupy at least fourteen (14) square inches and provide maximum visibility when the doors are open.</t>
  </si>
  <si>
    <t>NCL1000</t>
  </si>
  <si>
    <t>Platform size shall be minimum 34 x 51" (of useable space) and lift capacity shall be minimum 800 lbs. Wheelchair lift platform shall be constructed of expanded metal grating with left and right side 2 1/2" high safety stops plus a spring loaded or power activated ADA front stop. A pendent type operating control with a cable length sufficient to allow operation of lift at outermost platform position shall be provided. Lift platform shall be automatic power fold/unfold design.</t>
  </si>
  <si>
    <t>A transmission interlock system that utilizes intermittent fault filter technology shall be installed to prevent operation of the lift unless door(s) are opened and transmission is in park with parking brake applied.  A manual override system in case of power failure shall also be provided. Lift electric system shall be protected with fuse or circuit breaker.</t>
  </si>
  <si>
    <t>Interior lighting shall provide a minimum of two (2) foot-candles of illumination at reading level.  Interior lighting fixtures shall be reasonably flush with the interior walls and ceiling so no hazard exists for passengers. All interior lights shall be grounded by an in-harness ground attached in the fuse panel to a common grounding point.</t>
  </si>
  <si>
    <t>All interior panel joints shall be covered with matching trim strips or moldings and all sharp edges, protrusions, corners etc. shall be finished in such a manner to prevent possible injury.  (If vacuum lamination is used, joints shall be securely bonded and provide a finished appearance).  Any exposed wheelchair lift support brackets, air conditioner units or other similar items shall be padded to prevent injury.</t>
  </si>
  <si>
    <t>Twin Air</t>
  </si>
  <si>
    <t xml:space="preserve">Transit </t>
  </si>
  <si>
    <t xml:space="preserve">Air conditioning system that shall be designed with sufficient BTU cooling capacity to provide a balanced cooling system capable of maintaining a 75°F inside temperature vs. an outside temperature 95°F and a relative humidity of 50%, with ability to continuously decrease temperature inside the Transit Bus (as measured from the approximate Transit Bus center) a minimum of 1°F for every ninety (90) seconds. (Air Conditioner Manufacturer’s Certification that performance requirement for Transit Bus type can be met must be submitted with bid).                                                                                                          
</t>
  </si>
  <si>
    <t xml:space="preserve">The cabin evaporator shall include directional and adjustable discharge ports. It shall be floor mounted toward the rear of the Transit Bus. Any sharp edges and/or exposed metal associated with the AC unit must have these edges/surfaces appropriately padded to provide for passenger protection. Aisle height requirements will be measured from a point directly in front of the AC unit.  </t>
  </si>
  <si>
    <t xml:space="preserve">Driver's seat shall be high back; fully adjustable (vertically and horizontally with electric or air power seat pedestal); include lumbar support; suspension seating (minimally spring suspension); foam padded; fabric upholstered; w/retractable 3-point lap/shoulder seat belt (in compliance with FMVSS 209 &amp; 210). Seat color shall complement interior seating color.  </t>
  </si>
  <si>
    <t xml:space="preserve">An approved retractable style integrated 3-point lap and shoulder seat belt shall be provided for each seating space and shall be in compliance with FMVSS 209 &amp; 210.  Belt retractors must not interfere with seating space, and two (2) seat belt extensions shall be provided with each Transit Bus.  </t>
  </si>
  <si>
    <t xml:space="preserve">Molded Top Grab handles/grab rails shall be provided on seat backs of all seats and shall be mounted/welded to seat frame structure.  </t>
  </si>
  <si>
    <t xml:space="preserve">OEM supplied storage shelf shall be provided over the windshield.  </t>
  </si>
  <si>
    <t>OEM-supplied mobile charger with AC power cable for (Level 1), AC charging station (Level 2), with depot charging management software.  (Level 2 charging station excludes installation by a licensed electrician)</t>
  </si>
  <si>
    <t>Battery Warranty</t>
  </si>
  <si>
    <t>Eight (8) year/100,000 miles retainig a minimum of 70% of its original capacity over that period.</t>
  </si>
  <si>
    <t>8/100,000</t>
  </si>
  <si>
    <r>
      <t xml:space="preserve">In lieu of the standard rear-mounted wheelchair lift in the Base Item, supply and install a wheelchair lift in the OEM powered side sliding door, curb-side. Lift platform size shall be minimum 34" x 51" (of useable space) and lift capacity shall be a minimum of 800 lb.  Wheelchair lift platform shall be constructed of expanded metal grating with left and right side 2 1/2" high safety stops plus a spring loaded or power activated ADA front stop.  A pendent type operating control with a cable length sufficient to allow operation of lift at outermost platform position shall be provided. Lift platform shall be automatic power fold/unfold design, and capable of a minimum of 2500 cycle operation with a minimum of 800 lb. lift capacity.
</t>
    </r>
    <r>
      <rPr>
        <b/>
        <sz val="10"/>
        <rFont val="Arial"/>
        <family val="2"/>
      </rPr>
      <t>A capacity reduction of no more than two passengers allowable with side lift option selection.</t>
    </r>
  </si>
  <si>
    <t>34" x  51"</t>
  </si>
  <si>
    <t>Provide and install a complete camera recording system, including software kit.  Components include an eight (8) channel DVR capable of vertical or horizontal installation, plus simultaneous video recording for all camera heads. DVR shall be "user" programmable to record a minimum of five (5) Transit Bus functions (signals) such as brake lights, turn signal, wheelchair lift, etc. A driver trip feature shall also be included.  Camera heads to include a minimum of two (2) exterior heads @ 600 TV lines resolution, with infrared feature and no audio, plus four (4) interior camera heads @ 600 TV lines resolution, with infrared and audio. Install kit shall be universal for one (1) or more Transit Buses with matching camera system. Minimum components include software, mouse, 5-6" monitor (or DVR viewing software), HDD USB docking station, HDD adapter, and BNC F-RCA adapter. A compatible system is acceptable provided all functionality is maintained.</t>
  </si>
  <si>
    <t>High Headroom Wagon &lt;10,000 lb. (Flexible Floor Plan) 7 Passenger [6A/1WC]</t>
  </si>
  <si>
    <t>Capacity: Minimum six (6) adult passenger seats, plus one (1) wheelchair station</t>
  </si>
  <si>
    <t>Lot C</t>
  </si>
  <si>
    <t>Transit Bus may be ordered with either a side-mounted or rear-mounted wheel chair lift.</t>
  </si>
  <si>
    <t xml:space="preserve">Original "as built" vehicle shall be manufactured and classified as a passenger vehicle.  </t>
  </si>
  <si>
    <t xml:space="preserve">GVWR: 9,000 lb. minimum. The OEM’s original rating and no other rating for the GVWR shall be used.  </t>
  </si>
  <si>
    <t xml:space="preserve">Ready access to engine compartment is required for servicing and routine maintenance of engine and engine components.  </t>
  </si>
  <si>
    <t>Power sliding curb side (right side) door with window.  Minimum clear dimensions shall be 62" vertical and 50" horizontal</t>
  </si>
  <si>
    <r>
      <t>A floor system shall be installed to include a series of longitudinal, parallel floor mounted steel tracks. The system shall be capable of accepting</t>
    </r>
    <r>
      <rPr>
        <strike/>
        <sz val="10"/>
        <color rgb="FFFF0000"/>
        <rFont val="Arial"/>
        <family val="2"/>
      </rPr>
      <t xml:space="preserve"> </t>
    </r>
    <r>
      <rPr>
        <sz val="10"/>
        <rFont val="Arial"/>
        <family val="2"/>
      </rPr>
      <t>wheelchair tiedown systems and passenger seat bases throughout the floor. The floor base shall be constructed of a water resistant composite material, and the floor tracks of A1011 HSLA 50 (High Strength Low Alloy) materials.</t>
    </r>
  </si>
  <si>
    <t xml:space="preserve">Shall be a durable nonskid transit type flooring.  </t>
  </si>
  <si>
    <t>The wheelchair lift shall be automatic electric/hydraulic type (power-up, gravity down) using dual hydraulic cylinders. The hydraulic reservoir capacity shall be at least one (1) quart, with easy access for inspection and servicing. The maximum power draw shall not exceed 70 amps at 12 volts. Wheelchair lift unit shall be a Public Use Lift and shall be installed in accordance with manufacturer’s standards. The lift must have a fail safe system that allows stowing if any solenoid seizes. A manual method to raise and stow the lift shall be provided in the event of a power failure.</t>
  </si>
  <si>
    <t>Side or rear mounted, the lift shall be capable of a minimum of 2500 cycle operation with a minimum of 1000 lb. lift capacity.</t>
  </si>
  <si>
    <t>Platform size shall be minimum 34" x 51" (of useable space) and lift capacity shall be minimum 1,000 lb. Wheelchair lift platform shall be constructed of expanded metal grating with left and right side 2 1/2" high safety stops plus a spring loaded or power activated ADA front stop. A pendent type operating control with a cable length sufficient to allow operation of lift at outermost platform position shall be provided. Lift platform shall be automatic power fold/unfold design.</t>
  </si>
  <si>
    <t>34" x 54"</t>
  </si>
  <si>
    <t xml:space="preserve">Seats aft of driver shall be mid-high back, adult passenger seats shall be supplied in individual passenger modules, Freedman model "GO Seat ES Space Saver", or other Compatible Equivalent. All ambulatory seats shall be forward facing. Seat cushions per passenger shall be a minimum of 17” in width and 17” in depth, and seat back shall be a minimum of 24” in height, excluding the grab handle. All cushions and seat back covers shall have easily removable covers, replaceable without removing the seat from the Transit Bus. All seat cushions shall have identical upholstery and a spring suspension system. Seats shall have a swing-up armrest securely attached to the aisle end of each seat. </t>
  </si>
  <si>
    <r>
      <t>Seats aft of driver shall be two (2) two-passenger foldaway seats plus one (1) single passenger forward facing seat. Seat frames shall mount in track system with quick disconnect hardware.</t>
    </r>
    <r>
      <rPr>
        <strike/>
        <sz val="10"/>
        <color rgb="FFFF0000"/>
        <rFont val="Arial"/>
        <family val="2"/>
      </rPr>
      <t xml:space="preserve"> </t>
    </r>
    <r>
      <rPr>
        <sz val="10"/>
        <rFont val="Arial"/>
        <family val="2"/>
      </rPr>
      <t>Minimum seat widths shall be 17” single and 34” double seats.  Aisle width shall be a minimum of 10”.</t>
    </r>
  </si>
  <si>
    <t>Entire seat frame, except mounting brackets, shall be enclosed in energy absorbing materials. Seat covers shall be transit grade vinyl, 36 oz. per linear yard (Cameo/Predictions), or Compatible Equivalent, or transit grade fabric produced from Marquesa Lana Yarns-Interweave, or Bus Textil Level 3, or Compatible Equivalent. All cover materials and seat foam must meet FMVSS 302 flammability requirements. All foam  cushions must be encapsulated in Docket 90 compliant material.</t>
  </si>
  <si>
    <t>One (1) Wheelchair Restraint System (Wheelchair and Wheelchair Occupant) shall be provided and installed. Occupant restraint system (including lap belt, shoulder belt with height adjustment, floor inserts, retractable wheelchair restraint/tie-downs, and restraint mounting hardware) meeting the required 30" wide x 48" long ADA envelope (or amendments thereto) adjacent to lift at rear of Transit Bus and ADA wheelchair space maneuvering clearances (or any amendments thereto). Wheelchair restraint/tie-downs (retractable), lap belt, and shoulder belt with height adjustment shall be in compliance with FMVSS 209 210, shall be forward facing, and shall be a Q-Straint  Q-10007 or Sur-Lok AL812S-4C, or Compatible Equivalents. Individual storage pouch shall be provided to completely secure belts/straps on Transit Bus sidewalls when not in use. All items shall be installed in accordance with manufacturer’s standards and be in compliance with ADA, SAE Standard J2249, ANSI/RESNA WC-18, and ISO Standard 10542. Instructions on use of the wheelchair restraint system shall be affixed to the Transit Bus interior at a minimum of one (1) restraint position.</t>
  </si>
  <si>
    <t>Price one (1) additional wheelchair station above the quantity required in the Base Item.  Price is per position to include all belts, floor/shoulder hardware, and storage container.</t>
  </si>
  <si>
    <t xml:space="preserve">Additional Seat (3-Step Fold Away; and Forward Facing) </t>
  </si>
  <si>
    <t xml:space="preserve">Provide and install one (1) forward facing fold-away flip seat to accommodate two (2) ambulatory passengers, when not in use as a wheelchair station. Seat shall be of the same type (including grab handles) and color as standard seats. </t>
  </si>
  <si>
    <t>Dual Rear Wheel Cutaway &lt;22 ft., 9 Passenger [8A/1WC]</t>
  </si>
  <si>
    <t>Capacity: Minimum eight (8) adult passenger seats, plus one (1) wheelchair station</t>
  </si>
  <si>
    <t>8 Passenger + 1 Wheelchair</t>
  </si>
  <si>
    <t>When ordering additional wheelchair and foldaway seats, the floor plan shall be capable of providing up to four (4) wheelchairs, one (1) 2-passenger fixed seat, plus two (2) 2-passenger forward facing foldaway seats.</t>
  </si>
  <si>
    <t xml:space="preserve">Drive configuration: Minimum forward control dual rear wheel (DRW) </t>
  </si>
  <si>
    <t xml:space="preserve">Have completed federal STURAA (Altoona) bus testing of not less than five (5) years/150,000 miles or have been certified as exempt as specified under FTA provisions.  </t>
  </si>
  <si>
    <t xml:space="preserve">GVWR: 11,500 lb. minimum. The OEM’s original rating and no other rating for the GVWR shall be used.  </t>
  </si>
  <si>
    <t>Wheelbase: 140" (plus or minus 5”)</t>
  </si>
  <si>
    <t>138"</t>
  </si>
  <si>
    <t>Minimum 72” continuous passenger aisle headroom</t>
  </si>
  <si>
    <t>80"</t>
  </si>
  <si>
    <t>Cab</t>
  </si>
  <si>
    <t>A standard sedan door on the driver’s side shall be OEM Chassis supplied.</t>
  </si>
  <si>
    <t xml:space="preserve">Minimum 6.0 liter, 8 cylinder gasoline engine rated minimum 300 HP x 300 lb. ft. torque. </t>
  </si>
  <si>
    <t>7.3L</t>
  </si>
  <si>
    <t>325 Hp 450 Torque</t>
  </si>
  <si>
    <t>Nominal (plus or minus 5 gallons) 35-gallon tank</t>
  </si>
  <si>
    <r>
      <t>225 amp OEM alternator</t>
    </r>
    <r>
      <rPr>
        <b/>
        <sz val="10"/>
        <color rgb="FFFF0000"/>
        <rFont val="Arial"/>
        <family val="2"/>
      </rPr>
      <t xml:space="preserve"> </t>
    </r>
    <r>
      <rPr>
        <sz val="10"/>
        <rFont val="Arial"/>
        <family val="2"/>
      </rPr>
      <t xml:space="preserve">minimum </t>
    </r>
  </si>
  <si>
    <t>Transmission shall include an automatic transmission with heavy duty or additional oil cooler.</t>
  </si>
  <si>
    <t xml:space="preserve">6 Speed O/D w/ Tow Haul </t>
  </si>
  <si>
    <t>Minimum Front Gross Axle Weight Rating (FGAWR) 4,100 lb.</t>
  </si>
  <si>
    <t>Minimum Rear Gross Axle Weight Rating (RGAWR) 7,500 lb.</t>
  </si>
  <si>
    <t>Front Springs rated at 4,600 lb. minimum and Rear Springs rated at 8,500 lb. minimum</t>
  </si>
  <si>
    <t>Ford OEM Gas Type</t>
  </si>
  <si>
    <t xml:space="preserve">Foot-operated parking brake </t>
  </si>
  <si>
    <t>Tires</t>
  </si>
  <si>
    <t>Manufacturer’s standard all-season radial tread or rib tread w/mud and snow rear, as required to meet the GVWR specified</t>
  </si>
  <si>
    <t>LT225/75Rx16E BSW A/S</t>
  </si>
  <si>
    <t>Hankook</t>
  </si>
  <si>
    <t>A/S</t>
  </si>
  <si>
    <t>AS</t>
  </si>
  <si>
    <t>Shall be made of, or covered with, a rust proof material. Front bumper may be OEM chrome or high density rubber/plastic (i.e. HELP bumper) and shall be affixed to Body using corrosion resistant material hardware with rustproofing applied to finished installation.</t>
  </si>
  <si>
    <t>Chrome</t>
  </si>
  <si>
    <t>Power steering</t>
  </si>
  <si>
    <t>Steering Wheel</t>
  </si>
  <si>
    <t>Tilt steering wheel</t>
  </si>
  <si>
    <t>Chassis Manufacturer's standard AM/FM Digital Clock Radio, with one (1) driver speaker and two (2) cabin speakers.</t>
  </si>
  <si>
    <t>AM/FM/Bluetooth</t>
  </si>
  <si>
    <t>Rear tow hooks</t>
  </si>
  <si>
    <t>Exhaust system shall be at the rear of the Transit Bus and shall exit on the street side, aft of the rear axle. The system shall meet current USEPA emission requirements.</t>
  </si>
  <si>
    <t>Body (See specifications below)</t>
  </si>
  <si>
    <t>Shall consist of a heavy-duty integral steel Body roll cage structure (from curbside to street side floor connections) fabricated of square or rectangular tubing (or structurally equivalent hat section member) and be in full compliance with Title 17 NYCRR Part 720.4(b)(1). Roll cage shall extend forward sufficiently to protect driver in the event of rollover. Documentation consisting of detailed explanation and dimensional drawing supporting the Body structures compliance shall be supplied with bid submission for each vehicle classification, including current substantiating documentation (not older than 5 years unless the structure has not been significantly modified as defined by 49 CFR 665) confirming compliance with FMVSS 220.</t>
  </si>
  <si>
    <t>Body</t>
  </si>
  <si>
    <t>Minimum 90” interior Body width (from sidewall to sidewall). Exterior shall be smooth and free of any visible fasteners. Exterior Siding shall be 25-gauge protected (i.e. galvanized) steel (or 24-gauge aluminum) with smooth surface or laminated fiberglass composite reinforced with insulation that is foamed in place or resin hardened honeycomb. Body shall be compliant to all stated General Body specifications. Interior sidewalls shall be fiberglass, vinyl clad aluminum or Compatible Equivalent material. Insulation in walls and ceiling shall be fiberglass, resin-hardened honeycomb (FRP) material, polyurethane, or closed cell EPS foam. Vinyl padding may be used for finish to the drivers area, modesty panels, or other interior trim. All cover materials must meet FMVSS 302 flammability requirements.</t>
  </si>
  <si>
    <t>Galvinized Steel 24 Guage</t>
  </si>
  <si>
    <t>FRP .06"</t>
  </si>
  <si>
    <t>Back up radar alarm with four (4) bumper mounted sensors.  Alarm shall provide an audible alert plus include a dash area mounted LED distance display.</t>
  </si>
  <si>
    <t>Hawkeye</t>
  </si>
  <si>
    <t>A-Hawk401-A</t>
  </si>
  <si>
    <t>All exterior Body lights (non-OEM Chassis) for these purposes must meet current SAE standards and shall be sealed Light Emitting Diode (LED) type lights on an active regulator circuit that assures uniform illumination of all the LED lighting down to eight (8) volts. All exterior clearance lights shall be armored (or low-profile design or sufficiently body-recessed) to provide protection from impact of branches, etc. Rear brake lights include a third light installed over the rear emergency door. A mid-ship turn signal shall also be installed on each side of the Transit Bus Body.</t>
  </si>
  <si>
    <t>Batteries</t>
  </si>
  <si>
    <t xml:space="preserve">One (1) auxiliary battery shall be mounted in an easily accessible fully enclosed and properly ventilated battery box with stainless steel (or an acceptable non-corrosive material) slide out (with roller track) battery tray located in the Transit Bus skirt or driver's step and shall include a clearly labeled disconnect switch that shuts off all current to the Transit Bus Body. Battery Box shall be accessible through a hinged door access which shall be labeled in conformance with Title 17 NYCRR Part 720.6(a). Door shall be affixed with stainless steel fasteners. One (1) OEM battery shall be located under the hood.  </t>
  </si>
  <si>
    <t xml:space="preserve">Gutters/Drip Molding </t>
  </si>
  <si>
    <t>Shall be installed above all windows and doors, preventing water from draining onto doors and windows.</t>
  </si>
  <si>
    <t>Shall be made of, or covered with, a rust proof material. Rear bumper shall be stainless steel or high density rubber/plastic (i.e. HELP bumper) and shall be affixed to Body using corrosion resistant material hardware with rustproofing applied to finished installation.</t>
  </si>
  <si>
    <t>Stainless Steel</t>
  </si>
  <si>
    <t>Tru-Form</t>
  </si>
  <si>
    <t>Exterior Mirror Frames</t>
  </si>
  <si>
    <t>Mirror Frames and Extension Arms shall be made of rustproof material (i.e. stainless steel/durable plastic) and shall be adequate to prevent excessive vibration of the mirror(s).</t>
  </si>
  <si>
    <t>Rosco</t>
  </si>
  <si>
    <t>ASM00500247/ASM00500248</t>
  </si>
  <si>
    <t>Driver's side and curbside exterior mirrors shall be heated and remote controlled, with the switch(s) to be installed at a prior approved location. In no case shall the switch be mounted above the windshield. Each mirror head shall be constructed of high impact ABS and include a flat and convex feature. Extension Arms shall be provided on mirrors to allow for a clear and unobstructed view to rear regardless of Transit Bus width.</t>
  </si>
  <si>
    <t xml:space="preserve">Rear view mirror 6" x 30" flat or 6” x 9” convex shall be provided </t>
  </si>
  <si>
    <t>Mirror Size [inches]:</t>
  </si>
  <si>
    <t>6"x30"</t>
  </si>
  <si>
    <t>Passenger windows shall be “T” slider top ventilating or push-out horizontal transit slider type with a minimum 28% tint (light reduction in the passenger compartment). Side and rear windows shall be metal frame construction (painted black) with tempered safety or laminate glass and shall meet FMVSS 217 retention requirements.</t>
  </si>
  <si>
    <t xml:space="preserve">Passenger Window [type]: </t>
  </si>
  <si>
    <t>T-Slider</t>
  </si>
  <si>
    <t>Passenger Window [size]:</t>
  </si>
  <si>
    <t>24"x30"</t>
  </si>
  <si>
    <t>Twin rear windows are required and shall be manufacturer's standard (6” x 18” minimum) on each side of emergency exit door or special service door. Emergency exit door, when located in rear of Transit Bus, shall include an upper and lower window</t>
  </si>
  <si>
    <t>Window placement shall conform to manufacturer’s standard spacing for length of Transit Bus offered. Placement and installation of the windows shall not diminish the structural integrity of Transit Bus. Windows installed as emergency exits as required by FMVSS shall also comply with Title 17 NYCRR Part 720,5 requirements.</t>
  </si>
  <si>
    <t>Shall be a low height, front entrance step (lowest practical) and shall comply with ADA 1192.  A low-voltage electric step heater shall be installed in the bottom step and activated by a rocker switch on the dash board.</t>
  </si>
  <si>
    <t>12"</t>
  </si>
  <si>
    <t>Steps</t>
  </si>
  <si>
    <t>All step edges shall be a minimum of 9” in depth and have a high visible yellow nosing band running the full width of each step. Transit Buses shall have a maximum of two (2) steps (not including ground to first step) with risers not to exceed 10” in height. Steps shall comply with ADA 1192.</t>
  </si>
  <si>
    <t>Entrance Door(s)</t>
  </si>
  <si>
    <t>A “walk through” minimum 74” high headroom right front entrance door with a minimum clear entry opening of 28” constructed with top and bottom (or length of door) viewing windows and a heavy duty electric opener shall be provided. An interlock (Intermotive Gateway or Compatible Equivalent) shall be installed and programmed that prevents the door from being opened or closed unless the Transit Bus transmisson is in Park or the parking brake is set. Door leading and sectional edges shall be equipped with approximately 2” extruded rubber edges to form weather-tight seal.  Door shall be affixed with hinges that provide corrosion protection and fasteners or hex rod (aluminum or zinc die cast hinge with stainless steel pin also acceptable). Entrance door surround (portal) and step well shall be constructed from stainless steel or material with Compatible Equivalent corrosion resistant properties. Entrance door shall comply with FMVSS 217.</t>
  </si>
  <si>
    <t>30"</t>
  </si>
  <si>
    <t>Shall be installed on each side of entry, parallel to the steps, securely fastened and a minimum 1 1/4" diameter made of stainless steel powder coated material, or non-slip Compatible Equivalent, and shall be a high visible yellow in color, accessible from first step to floor of Transit Bus.</t>
  </si>
  <si>
    <t>Emergency Exit Door</t>
  </si>
  <si>
    <t>Shall be at the rear center of the Transit Bus, in compliance with FMVSS and Title 17 NYCRR Part 720.5 requirements. An interior locking device (vandal lock) shall be provided for emergency exit door(s) and an LED driver station warning light shall be provided to indicate when door is locked. A device shall be installed to prevent the engine from starting when the door is locked. Exterior door handle shall be non-locking. Door shall be constructed with two (minimum 12” x 18”) windows situated at the top and bottom of door. Door surround (portal) shall be stainless steel or material with equal corrosion resistant properties. Door shall be affixed with stainless steel hinges and fasteners or hex rod (aluminum or zinc die cast hinge with stainless steel pin also acceptable).</t>
  </si>
  <si>
    <t xml:space="preserve">Overhead Hand Rail </t>
  </si>
  <si>
    <t>Two (2) full-length overhead (ceiling) handrails shall be provided and securely attached to roof structure, which shall be continuous except for a gap at the rear doorway, in accordance with Part 38 of the ADA.</t>
  </si>
  <si>
    <t>Driver Barrier</t>
  </si>
  <si>
    <t>Driver Barrier constructed of a vertical and horizontal stanchion, a padded modesty panel, and transparent durable plastic material, or Compatible Equivalent, shall be installed directly behind driver seat. A gap between the ceiling and top of the plexiglass shall be 2" (plus or minus .5").</t>
  </si>
  <si>
    <t>Shall be provided attached to a vertical and horizontal stanchion behind the step well. The gap between the floor and bottom of the panel shall meet NYS DOT specifications.</t>
  </si>
  <si>
    <t>Wheelchair Lift Door(s)</t>
  </si>
  <si>
    <t>Install a wheelchair entrance/exit door(s) (special service door) affixed with stainless steel hinges, door trim and fasteners (aluminum or zinc die cast hinge with stainless steel pin also acceptable). Door surround (portal) shall be stainless steel or material with equal corrosion resistant properties.  Each door shall include a window and a positive fastening device to hold door in the open position (“hold open” feature). The special service door shall be equipped with a locking device (Padlock and hasp are not acceptable). All items, including lighting, shall be in compliance with ADA and FMVSS 403 &amp; 404.</t>
  </si>
  <si>
    <t>NCL1000FIB3454-2</t>
  </si>
  <si>
    <t>HL510-BD</t>
  </si>
  <si>
    <t>Protective panel with vertical stanchion (consistent with Door Entry Grab Rail specifications), constructed of durable material, shall be installed directly adjacent to the wheelchair lift (when installed) to prevent shearing action between the lift platform and Transit Bus floor or door jams in conformance with Title 17 NYCRR Part 720.8(a)(3)(b).</t>
  </si>
  <si>
    <t>An independently controlled LED overhead dome light over driver area producing six (6) foot candles when measured at the steering wheel.</t>
  </si>
  <si>
    <t>An OEM dash air conditioning system plus one (1) 60,000 BTU rear heater shall be provided.  Sufficient BTU capacity of front and rear under seat heaters shall be provided to attain a 50°F temperature rise from a mean ambient winter temperature of 21°F. A dash mounted (or other approved location) circulating fan shall be provided for increased circulation of heating and defrosting in driver area. Interior temperature shall be uniform throughout passenger compartment area. Shut-off valves shall be provided for shut-off of main and auxiliary heaters.  The first valve shall be located below or behind the driver’s entry step well. The second valve shall be located downstream of the second heater. Both shall be labeled providing clear indication of the shut-off valve locations to the driver. Passenger compartment heater hoses shall be equipped with full-flow quarter-turn valves located in a protected location. Location of valves shall be indicated with a label stating “Heater Shutoff Valves” and located to be visibly obvious. All heater hoses shall be supported at a maximum of twenty-four (24) inch intervals by clamps.</t>
  </si>
  <si>
    <t>ACT</t>
  </si>
  <si>
    <t>810-0002-00</t>
  </si>
  <si>
    <t xml:space="preserve">Air Conditioning shall be designed as two (2) independent systems. One system shall be OEM Chassis supplied, dedicated for cooling and moisture removal from the windshield and drivers area. The second system shall function separate from the OEM dash, with separate controls, engine driven compressor, skirt condenser, and passenger cabin evaporator.      BTU and CFM capacities (rear system and front system together) considered minimum required are 48,000 BTU and 800 CFM.                                                                         </t>
  </si>
  <si>
    <t>BCC</t>
  </si>
  <si>
    <t>7W12MAX</t>
  </si>
  <si>
    <t xml:space="preserve">   A/C Capacity          [Chassis BTUH]:  </t>
  </si>
  <si>
    <t>15k</t>
  </si>
  <si>
    <t>50k</t>
  </si>
  <si>
    <t xml:space="preserve"> A/C Airflow  [Cab CFM]:</t>
  </si>
  <si>
    <t>1600 CFM</t>
  </si>
  <si>
    <t>The cabin evaporator shall include directional and adjustable discharge ports. The evaporator shall be installed so as not to intrude from the rear bulk head under or less than 12” horizontally into the passenger compartment. Any sharp edges and/or exposed metal associated with the AC unit must have these edges/surfaces appropriately padded to provide for passenger head protection. Aisle height requirements will be measured from a point directly in front of the AC unit. Side mounted evaporators are not permitted.</t>
  </si>
  <si>
    <t xml:space="preserve">Safety Vent (three way) </t>
  </si>
  <si>
    <t>Shall be installed and centered on the roof of the passenger compartment. Vent shall provide for fresh air ventilation, static type exhaust with fresh air ventilation and static type exhaust; and shall be equipped with release handle to provide for emergency exit. Size shall be minimum of 24” x 24”.</t>
  </si>
  <si>
    <t>Make:</t>
  </si>
  <si>
    <t>Transpec</t>
  </si>
  <si>
    <t>Advantage</t>
  </si>
  <si>
    <t>Size [inches]:</t>
  </si>
  <si>
    <t>24x24</t>
  </si>
  <si>
    <t>Shield</t>
  </si>
  <si>
    <t>Upholstered transit type seats for a minimum of eight (8) adult passengers. See specifications below and floor plan attached (Figures).</t>
  </si>
  <si>
    <t xml:space="preserve">Mid-high back, adult passenger seats shall be supplied in individual passenger modules, Freedman model "GO Seat ES", or other Compatible Equivalent. All ambulatory seats shall be forward facing. Seat cushions per passenger shall be a minimum of 17” in width and 17” in depth, and seat back shall be a minimum of 24” in height, excluding the grab handle. All cushions and seat back covers shall have easily removable covers, replaceable without removing the seat from the Transit Bus. All seat cushions shall have identical upholstery and a spring suspension system. Seats shall have a swing-up armrest securely attached to the aisle end of each seat. </t>
  </si>
  <si>
    <t>Freeman</t>
  </si>
  <si>
    <t>Go-Es</t>
  </si>
  <si>
    <t>Minimum seat widths shall be 17” single and 34” double seats. Aisle width shall be a minimum of 14”.</t>
  </si>
  <si>
    <t>17.5"</t>
  </si>
  <si>
    <t>35"</t>
  </si>
  <si>
    <t>14"</t>
  </si>
  <si>
    <t>Molded Top Grab handles/grab rails shall be provided on seat backs of all forward facing seats (including flip seats) and shall be mounted/welded to seat frame structure. This does not apply to single seat positioned immediately forward of the wheelchair lift.</t>
  </si>
  <si>
    <t>Q'Straint</t>
  </si>
  <si>
    <t>Q-10007</t>
  </si>
  <si>
    <t>Provide and install an electronic post-trip interior inspection system that emits an audible tone once the ignition is turned off, requiring the driver to walk to the rear interior bulkhead and depress a button to deactivate.</t>
  </si>
  <si>
    <t>Child Checkmate</t>
  </si>
  <si>
    <t>EP1</t>
  </si>
  <si>
    <t>Storage compartment with door shall be provided and recessed in the center front cap portion of the Transit Bus or positioned over the driver’s area if the front cap portion is not used for destination signage or air conditioner evaporator placement. The compartment must be sealed and must not have any exposed wires, protrusions or sharp edges</t>
  </si>
  <si>
    <t>36k</t>
  </si>
  <si>
    <t>Covering the integrity of the Transit Bus Body internal steel frame structure (including corrosion damage) and/or fatigue failure for a period of five (5) years or 150,000 miles.</t>
  </si>
  <si>
    <t>150k</t>
  </si>
  <si>
    <t>Delete the minimum number of seats required for proper spacing (4 maximum) and price one (1) additional wheelchair station above the quantity required in the Base Item. Price is per position to includes all belts, floor/ shoulder hardware, and storage container</t>
  </si>
  <si>
    <t>Continuous "L" track</t>
  </si>
  <si>
    <t>Install five (5) lanes of continuous "L" track (four (4) lanes floor mounts, one (1) lane shoulder harness) for a single wheelchair position (48” length each)</t>
  </si>
  <si>
    <t>Raised Floor</t>
  </si>
  <si>
    <t>Provide a flat Floor that is raised above the rear wheel well level of the same quality and materials as the Base Item. The raised floor shall add a third step at the step well only; any step aft of the step well is not acceptable.</t>
  </si>
  <si>
    <t>When not included in the Base Item, provide and install one (1) forward facing fold-away flip seat at a wheelchair station area which shall be a Freedman model "GO ES Space Saver" seat or other Compatible Equivalent. Flip seat may be lowered to accommodate two (2) ambulatory passengers, when not in use as a wheelchair station. Seat shall be of the same type (including grab handles) and color as standard seats measuring (per passenger) a minimum of 17” in width x 17” in depth x 24” in height as measured from the edge of the cushion. Raising/lowering of the seat shall be accomplished manually and shall include a lock to secure the seat in the raised position. Raised seat plus wheelchair shall not block legal aisle. Integrated 3-point lap and shoulder belts shall be provided at each seating location to accommodate an adult ambulatory passenger and shall be in compliance with FMVSS 210. Seats shall have a swing-up armrest securely attached to the aisle end of each seat.</t>
  </si>
  <si>
    <t xml:space="preserve">Air Conditioning System (Roof Mounted Condenser) </t>
  </si>
  <si>
    <t xml:space="preserve">Provide and install Air Conditioning System as specified in the Base Item, except air conditioning system condenser shall be a roof mounted unit.  </t>
  </si>
  <si>
    <t>Safefleet DH8H1T0-M</t>
  </si>
  <si>
    <t>Safefleet HD3Q QTY4</t>
  </si>
  <si>
    <t>SafeFleet HD3W QTY2</t>
  </si>
  <si>
    <t>Back Up Camera System</t>
  </si>
  <si>
    <t>Upgrade the back up radar in Base Item to include a rear view camera.</t>
  </si>
  <si>
    <t>Spare Tire and Rim</t>
  </si>
  <si>
    <t xml:space="preserve">Provide a matching spare tire and rim (shipped loose). </t>
  </si>
  <si>
    <t>Driver Side Running Board</t>
  </si>
  <si>
    <t>Install a diamond plate additional step up for driver entry.</t>
  </si>
  <si>
    <t>Dual Rear Wheel Cutaway &lt;22 ft., 11 Passenger [10A/1WC]</t>
  </si>
  <si>
    <t>Capacity: Minimum ten (10) adult passenger seats, plus one (1) wheelchair station</t>
  </si>
  <si>
    <t>10 Passenger + 1 Wheelchair</t>
  </si>
  <si>
    <t xml:space="preserve">When ordering additional wheelchair and foldaway seats, the floor plan shall be capable of providing up to four (4) wheelchairs, one (1) 2-passenger fixed seat, plus four (4) 2-passenger forward facing foldaway seats.
</t>
  </si>
  <si>
    <t xml:space="preserve">GVWR: 12,300 minimum. The OEM’s original rating and no other rating for the GVWR shall be used.  </t>
  </si>
  <si>
    <t>Wheelbase: 160" (plus or minus 10”)</t>
  </si>
  <si>
    <t>158"</t>
  </si>
  <si>
    <t>74"</t>
  </si>
  <si>
    <t xml:space="preserve">225 amp OEM alternator minimum </t>
  </si>
  <si>
    <t>Front Springs rated at 5,000 lb. minimum and Rear Springs rated at 8,500 lb. minimum</t>
  </si>
  <si>
    <t>Ford Oem Gas Typ</t>
  </si>
  <si>
    <t>Shall be made of, or covered with, a rust proof material.  Front bumper may be OEM chrome or high density rubber/plastic (i.e. HELP bumper) and shall be affixed to Body using corrosion resistant material hardware with rustproofing applied to finished installation.</t>
  </si>
  <si>
    <t>Chassis Manufacturer's standard AM/FM Digital Clock Radio, with one driver speaker and  two cabin speakers.</t>
  </si>
  <si>
    <r>
      <t xml:space="preserve">All step edges shall be a minimum of 9” in depth and have a high visible yellow nosing band running the full width of each step. Transit Buses shall have a maximum of two (2) steps (not including ground to first step) with risers not to exceed 10” in height. Steps shall comply with ADA 1192. </t>
    </r>
    <r>
      <rPr>
        <i/>
        <sz val="10"/>
        <rFont val="Arial"/>
        <family val="2"/>
      </rPr>
      <t>NOTE: A raised floor (3 steps) is acceptable in the Base Item, if a standard floor cannot be offered. If a raised floor is included in the Base Item, pricing for the "Raised Floor" Optional Equipment should be listed as $0.00.</t>
    </r>
  </si>
  <si>
    <r>
      <t>A “walk through” minimum 74” high headroom right front entrance door with a minimum clear entry opening of 28” constructed with top and bottom (or length of door) viewing windows and a heavy duty electric opener shall be provided. An interlock (Intermotive Gateway or Compatible Equivalent) shall be installed and programmed that prevents the door from being opened or closed unless the Transit Bus</t>
    </r>
    <r>
      <rPr>
        <b/>
        <sz val="10"/>
        <rFont val="Arial"/>
        <family val="2"/>
      </rPr>
      <t xml:space="preserve"> </t>
    </r>
    <r>
      <rPr>
        <sz val="10"/>
        <rFont val="Arial"/>
        <family val="2"/>
      </rPr>
      <t>transmisson is in Park or the parking brake is set. Door leading and sectional edges shall be equipped with approximately 2” extruded rubber edges to form weather-tight seal.  Door shall be affixed with hinges that provide corrosion protection and fasteners or hex rod (aluminum or zinc die cast hinge with stainless steel pin also acceptable). Entrance door surround (portal) and step well shall be constructed from stainless steel or material with Compatible Equivalent corrosion resistant properties. Entrance door shall comply with FMVSS 217.</t>
    </r>
  </si>
  <si>
    <t>Shall be at the rear center of the Transit Bus, in compliance with FMVSS and Title 17 NYCRR Part 720.5 requirements. An interior locking device (vandal lock) shall be provided for emergency exit door(s) and an LED driver station warning light shall be provided to indicate when door is locked. A device shall be installed to prevent the engine from starting when the door is locked. Exterior door handle shall be non-locking. Door shall be constructed with two (minimum 12” x 18”) windows situated at the top and bottom of door. Door surround (portal) shall be stainless steel or material with Compatible Equivalent corrosion resistant properties. Door shall be affixed with stainless steel hinges and fasteners or hex rod (aluminum or zinc die cast hinge with stainless steel pin also acceptable).</t>
  </si>
  <si>
    <t>34x54</t>
  </si>
  <si>
    <t xml:space="preserve">Air Conditioning shall be designed as two (2) independent systems. One system shall be OEM Chassis supplied, dedicated for cooling and moisture removal from the windshield and drivers area. The second system shall function separate from the OEM dash, with separate controls, engine driven compressor, skirt condenser, and passenger cabin evaporator.      BTU and CFM capacities (rear system and front system together) considered minimum required are 52,000 BTU and 800 CFM.                                                                         </t>
  </si>
  <si>
    <t>Upholstered transit type seats for a minimum of ten (10) adult passengers. See specifications below and floor plan attached (Figures).</t>
  </si>
  <si>
    <t>GO-ES</t>
  </si>
  <si>
    <t>Entire seat frame, except mounting brackets, shall be enclosed in energy absorbing materials. Seat covers shall be transit grade vinyl, 36 oz. per linear yard (Cameo/Predictions), or Compatible Equivalent, or transit grade fabric produced from Marquesa Lana Yarns-Interweave, or Bus Textil Level 3, or Compatible Equivalent. All cover materials and seat foam must meet FMVSS 302 flammability requirements. All foam  cushions must  be encapsulated in Docket 90 compliant material.</t>
  </si>
  <si>
    <t>Additional Interior Cabin Space</t>
  </si>
  <si>
    <t>Increase the Body length a minimum of 12" above the Base Item Body length, (Note: may require a second wheelchair to comply with ADA).</t>
  </si>
  <si>
    <t>Overall Body Length:</t>
  </si>
  <si>
    <t>278"</t>
  </si>
  <si>
    <t>Wheelbase:</t>
  </si>
  <si>
    <t>Dual Rear Wheel Cutaway &gt;22 ft., 16 Passenger [14A/2WC]</t>
  </si>
  <si>
    <t>Capacity: Minimum fourteen (14) adult passenger seats, plus two (2) wheelchair stations</t>
  </si>
  <si>
    <t>14 Passengers + 2 Wheelchairs</t>
  </si>
  <si>
    <t>When ordering additional wheelchair and foldaway seats, the floor plan shall be capable of providing up to six (6) wheelchairs, one (1) 2-passenger fixed seat, plus five (5) 2-passenger forward facing foldaway seats.</t>
  </si>
  <si>
    <r>
      <t>GVWR: 14,200</t>
    </r>
    <r>
      <rPr>
        <sz val="10"/>
        <rFont val="Arial"/>
        <family val="2"/>
      </rPr>
      <t xml:space="preserve"> minimum. The OEM’s original rating and no other rating for the GVWR shall be used.  </t>
    </r>
  </si>
  <si>
    <t>Wheelbase: 180" (plus or minus 10”)</t>
  </si>
  <si>
    <t>Nominal (plus or minus 5 gallons) 60-gallon tank</t>
  </si>
  <si>
    <r>
      <rPr>
        <b/>
        <sz val="10"/>
        <color rgb="FFFF0000"/>
        <rFont val="Arial"/>
        <family val="2"/>
      </rPr>
      <t xml:space="preserve"> </t>
    </r>
    <r>
      <rPr>
        <sz val="10"/>
        <rFont val="Arial"/>
        <family val="2"/>
      </rPr>
      <t>225 amp OEM alternator minimum</t>
    </r>
  </si>
  <si>
    <t>Elec 6 Speed O/D with Tow Haul</t>
  </si>
  <si>
    <t>Minimum Front Gross Axle Weight Rating (FGAWR) 4,600 lb.</t>
  </si>
  <si>
    <t>Minimum Rear Gross Axle Weight Rating (RGAWR) 9,500 lb.</t>
  </si>
  <si>
    <t>Front Springs rated at 5,000 lb. minimum and Rear Springs rated at 9,500 lb. minimum</t>
  </si>
  <si>
    <t>LT225/75R16</t>
  </si>
  <si>
    <t>Front Tires [tread design];</t>
  </si>
  <si>
    <t>Rear Tires [tread design];</t>
  </si>
  <si>
    <t>Ford Oem</t>
  </si>
  <si>
    <t>AM/FM Bluetooth</t>
  </si>
  <si>
    <t>Tru - Form</t>
  </si>
  <si>
    <t>ROSCO</t>
  </si>
  <si>
    <t>6x30</t>
  </si>
  <si>
    <t>Passenger windows shall be “T” slider top ventilating or push-out horizontal transit slider type with a minimum 28% tint (light reduction in the passenger compartment).  Side and rear windows shall be metal frame construction (painted black) with tempered safety or laminate glass and shall meet FMVSS 217 retention requirements.</t>
  </si>
  <si>
    <t>Floor</t>
  </si>
  <si>
    <t>Shall be manufacturer’s raised or flat floor design over the rear wheels. The floor gradient shall remain constant from the entry stepwell to the rear bulkhead. A separate step up aft of the entry stepwell is not acceptable.</t>
  </si>
  <si>
    <t>All step edges shall be a minimum of 8.5" in depth and have a high visible yellow nosing band running the full width of each step. Transit Buses shall have a maximum of three (3) steps (not including ground to first step) with risers not to exceed 10” in height. Steps shall comply with ADA 1192.</t>
  </si>
  <si>
    <r>
      <t>Two (2) full-length overhead (ceiling) handrails shall be provided and securely attached to roof structure</t>
    </r>
    <r>
      <rPr>
        <sz val="10"/>
        <rFont val="Arial"/>
        <family val="2"/>
      </rPr>
      <t>, which shall be continuous except for a gap at the rear doorway, in accordance with Part 38 of the ADA.</t>
    </r>
  </si>
  <si>
    <t>Install a wheelchair entrance/exit door(s) (special service door) affixed with stainless steel hinges, door trim and fasteners (aluminum or zinc die cast hinge with stainless steel pin also acceptable). Door surround (portal) shall be stainless steel or material with equal corrosion resistant properties.  Each door shall include a window and a positive fastening device to hold door in the open position (“hold open” feature). The special service door shall be equipped with a locking device (Padlock and hasp are not acceptable). Wheelchair area opening height shall be a minimum of 68". All items, including lighting, shall be in compliance with ADA and FMVSS 403 &amp; 404.</t>
  </si>
  <si>
    <t>68"</t>
  </si>
  <si>
    <t xml:space="preserve">Wheelchair Lift </t>
  </si>
  <si>
    <t>The spring load, deck end, stop shall be retracted while the lift deck is in the load/unload (down) position.  This shall enable the operator to load the lift without holding the stop in its retracted position.</t>
  </si>
  <si>
    <t>Overhead entrance and step well lights shall be wired to and be automatically activated by a door controlled switch.  Lights shall operate any time the ignition key is on and the door is opened.</t>
  </si>
  <si>
    <t>Interior lighting shall be LED and provide a minimum of two (2) foot-candles of illumination at reading level.  Interior lighting fixtures shall be reasonably flush with the interior walls and ceiling so no hazard exists for passengers.  All interior lights shall be grounded by an in-harness ground attached in the fuse panel to a common grounding point.</t>
  </si>
  <si>
    <t>An OEM dash air conditioning system plus two (2) rear heaters shall be provided. Sufficient BTU capacity of front and rear under seat heaters shall be provided to attain a 50°F temperature rise from a mean ambient winter temperature of 21°F. A dash mounted (or other approved location) circulating fan shall be provided for increased circulation of heating and defrosting in driver area. Interior temperature shall be uniform throughout passenger compartment area. Shut-off valves shall be provided for shut-off of main and auxiliary heaters.  The first valve shall be located below or behind the driver’s entry step well. The second valve shall be located downstream of the second heater.  Both shall be labeled providing clear indication of the  shut-off valve locations to the driver.  Passenger compartment heater hoses shall be equipped with full-flow quarter-turn valves located in a protected location.  Location of valves shall be indicated with a label stating “Heater Shutoff Valves” and located to be visibly obvious. All heater hoses shall be supported at a maximum of twenty-four (24) inch intervals by clamps.</t>
  </si>
  <si>
    <t xml:space="preserve">Air conditioning system that shall be designed with sufficient BTU cooling capacity to provide a balanced cooling system capable of maintaining a 75°F inside temperature vs. an outside temperature 95°F and a relative humidity of 50%, with ability to continuously decrease temperature inside vehicle (as measured from the approximate vehicle center) a minimum of 1°F for every ninety (90) seconds.  (Air Conditioner Manufacturer’s Certification that performance requirement for vehicle type can be met must be submitted with bid).                                                                                                          
</t>
  </si>
  <si>
    <t xml:space="preserve">Air Conditioning shall be designed as two (2) independent systems. One system shall be OEM Chassis supplied, dedicated for cooling and moisture removal from the windshield and drivers area. The second system shall function separate from the OEM dash, with separate controls, engine driven compressor, skirt condenser, and passenger cabin evaporator.      BTU and CFM capacities (rear system and front system together) considered minimum required are 68,000BTU and 1,600CFM.                                                                         </t>
  </si>
  <si>
    <t>7W13 MAX</t>
  </si>
  <si>
    <t xml:space="preserve">Driver's seat shall be high back; fully adjustable (vertically and horizontally with electric or air power seat pedestal); include lumbar support; suspension seating (minimally spring suspension); foam padded; fabric upholstered; w/retractable 3-point lap/shoulder seat belt (in compliance with FMVSS 209 &amp; 210).  Seat color shall complement interior seating color.  </t>
  </si>
  <si>
    <t>Upholstered transit type seats for a minimum of fourteen (14) adult passengers. See specifications below and floor plan attached (Figures).</t>
  </si>
  <si>
    <t xml:space="preserve">Mid-high back, adult passenger seats shall be supplied in individual passenger modules, Freedman model "GO Seat ES", or other Compatible Equivalent. All ambulatory seats shall be forward facing. Seat cushions per passenger shall be a minimum of 17” in width and 17” in depth, and seat back shall be a minimum of 24” in height, excluding the grab handle.  All cushions and seat back covers shall have easily removable covers, replaceable without removing the seat from the Transit Bus. All seat cushions shall have identical upholstery and a spring suspension system. Seats shall have a swing-up armrest securely attached to the aisle end of each seat. </t>
  </si>
  <si>
    <t>GOES</t>
  </si>
  <si>
    <t>Q-Straint</t>
  </si>
  <si>
    <t xml:space="preserve">The lift shall be fully guaranteed by the manufacturer for twelve (12) months (with no mileage or hour limits) and any in-warranty service required shall be performed without charge to using agency. </t>
  </si>
  <si>
    <t>Increase the Body length a minimum of 12" above the Base Item Body length</t>
  </si>
  <si>
    <t>307"</t>
  </si>
  <si>
    <t>176"</t>
  </si>
  <si>
    <t xml:space="preserve">Supplemental ADA Transit Package </t>
  </si>
  <si>
    <r>
      <t>Provide and install the following items (All items to be in compliance with ADA):  Front and side electronic destination signs – LED type (14 rows and 72 columns minimum) and programmable with a USB key, Twin Vision Mobi-Lite,</t>
    </r>
    <r>
      <rPr>
        <b/>
        <sz val="10"/>
        <color rgb="FFFF0000"/>
        <rFont val="Arial"/>
        <family val="2"/>
      </rPr>
      <t xml:space="preserve"> </t>
    </r>
    <r>
      <rPr>
        <sz val="10"/>
        <rFont val="Arial"/>
        <family val="2"/>
      </rPr>
      <t>Transign LED Destinator</t>
    </r>
    <r>
      <rPr>
        <b/>
        <sz val="10"/>
        <color rgb="FFFF0000"/>
        <rFont val="Arial"/>
        <family val="2"/>
      </rPr>
      <t>,</t>
    </r>
    <r>
      <rPr>
        <sz val="10"/>
        <rFont val="Arial"/>
        <family val="2"/>
      </rPr>
      <t xml:space="preserve"> or Compatible Equivalent, interior/exterior PA system, pull cord and touch strips chime signal system (at wheelchair positions), two-way radio pre-wire with 30 amp fused circuit, consisting of roof mounted antenna location access, antenna cable conduit with pull cord, and a dedicated circuit with electrical wire terminating in drivers area.</t>
    </r>
  </si>
  <si>
    <t xml:space="preserve">Fiberglass Seating </t>
  </si>
  <si>
    <t xml:space="preserve">Provide and install FMVSS certified fiberglass transit style seating (4ONE Gemini model,  American Seating (Metropolitan and Insight) models, Freedman CitiSeat model or Compatible Equivalent) in lieu of previously specified Base Item seating. Seats shall include a plastic back shell, anti-microbial grab rails, and padded, tough to cut vandal resistant inserts. </t>
  </si>
  <si>
    <t>Fare Box (Manual)</t>
  </si>
  <si>
    <t xml:space="preserve">Provide and install a fare collection system, cDiamond Model NV or Compatible Equivalent model, complete with all floor mounting hardware and spare vault. </t>
  </si>
  <si>
    <t>Manufacturer and Model #:</t>
  </si>
  <si>
    <t>Diamond NV</t>
  </si>
  <si>
    <t>Bike Rack</t>
  </si>
  <si>
    <t>Provide and install a folding device attached to the front of the Transit Bus that is designed and used exclusively for transporting bicycles. The device shall be stainless steel material and may not extend more than 36" from the front Body, and the handlebars of a bicycle transported on such device may not extend more than 42" from the front Body of the Transit Bus.  A deployment warning light shall be visible to the driver whenever the bike rack is not in the stowed position.</t>
  </si>
  <si>
    <t>Low Floor Cutaway, 17 Passenger [15A/2WC]</t>
  </si>
  <si>
    <t>Capacity: Minimum fifteen (15) adult passenger seats, plus two (2) wheelchair stations</t>
  </si>
  <si>
    <t>15 adults / 2 wheelchairs</t>
  </si>
  <si>
    <t xml:space="preserve">GVWR: 14,000 lb. minimum. The OEM’s original rating and no other rating for the GVWR shall be used.  </t>
  </si>
  <si>
    <t>Wheelbase: 195" (plus or minus 15")</t>
  </si>
  <si>
    <t xml:space="preserve">Minimum 6.0 liter, V-8 gasoline engine rated minimum 300 HP x 300 lb. ft. torque. </t>
  </si>
  <si>
    <t>401hp/464 lb/ft torque</t>
  </si>
  <si>
    <t>145 amp OEM alternator minimum</t>
  </si>
  <si>
    <t>6 Speed Automatic</t>
  </si>
  <si>
    <t>Front /rear air suspension with liquid spring, engine driven, or electric driven compressors that shall automatically kneel a minimum of 4".</t>
  </si>
  <si>
    <t>Front Suspension Rating [lb.]:</t>
  </si>
  <si>
    <t>Rear Suspension Rating [lb.]:</t>
  </si>
  <si>
    <t>GM OEM</t>
  </si>
  <si>
    <t>Front: 12.8 x 1.5"  Rear: 13.58 x 1.6"</t>
  </si>
  <si>
    <t>LT225/75R16E</t>
  </si>
  <si>
    <t>Various</t>
  </si>
  <si>
    <t>All Season</t>
  </si>
  <si>
    <t>Chrome Steel</t>
  </si>
  <si>
    <t>69'</t>
  </si>
  <si>
    <t>AM/FM/Clock</t>
  </si>
  <si>
    <t>Shall consist of a heavy-duty integral steel Body roll cage structure (from curbside to street side floor connections) fabricated of square or rectangular tubing (or structurally equivalent hat section member) and be in full compliance with Title 17 NYCRR Part 720.4(b)(1). Roll cage shall extend forward sufficiently to protect driver in the event of rollover. Documentation consisting of detailed explanation and dimensional drawing supporting the Body structures compliance shall be supplied with bid submission for each vehicle classification, including current substantiating documentation (not older than 5 years unless the structure has not been significantly modified as defined by 49 CFR 665) confirming compliance with FMVSS 220, and 214.</t>
  </si>
  <si>
    <t>Minimum 90” interior Body width (from sidewall to sidewall). Exterior shall be smooth and free of any visible fasteners. Exterior Siding shall be 25-gauge protected (i.e. galvanized) steel (or 24-gauge aluminum) with smooth surface or laminated fiberglass composite (0.090" -0.095" thick) reinforced with insulation that is foamed in place or resin hardened honeycomb. Body shall be compliant to all stated General Body specifications.  Interior sidewalls shall be fiberglass, vinyl clad aluminum or Compatible Equivalent material. Insulation in walls and ceiling shall be fiberglass, resin-hardened honeycomb (FRP) material, polyurethane, or closed cell EPS foam. Vinyl padding may be used for finish to the drivers area, modesty panels, or other interior trim. All cover materials must meet FMVSS 302 flammability requirements.</t>
  </si>
  <si>
    <t xml:space="preserve">FRP 1.0mm FRP laminated to 2.7mm Azdel for a total of 3.7mm (.146") </t>
  </si>
  <si>
    <t>1.0mm FRP laminated to 2.0mm Azdel for a total of 3.0mm (.118")</t>
  </si>
  <si>
    <t>Closed cell EPS foam / R-9</t>
  </si>
  <si>
    <t>Romeo Rim</t>
  </si>
  <si>
    <t>Ultrasonic</t>
  </si>
  <si>
    <t xml:space="preserve">One (1) auxiliary battery shall be mounted in an easily accessible fully enclosed and properly ventilated battery box with stainless steel (or an acceptable non-corrosive material) slide out (with roller track) battery tray, and shall include a clearly labeled disconnect switch that shuts off all current to the Transit Bus Body. Battery Box shall be accessible through a hinged door access which shall be labeled in conformance with Title 17 NYCRR Part 720.6(a). Door shall be affixed with stainless steel fasteners. One (1) OEM battery shall be located under the hood.  </t>
  </si>
  <si>
    <t>Rubber/Steel</t>
  </si>
  <si>
    <t>Velvac</t>
  </si>
  <si>
    <t>2020XG</t>
  </si>
  <si>
    <t>Rear view mirror 6" x 30" flat or 6” x 9” convex shall be provided .</t>
  </si>
  <si>
    <t>6 x9</t>
  </si>
  <si>
    <t>45"w x 36"h and 36" x 36"</t>
  </si>
  <si>
    <t>Twin rear windows are required and shall be manufacturer's standard (6” x 18” minimum) on each side of emergency exit door or special service door. Emergency exit door, when located in rear of Transit Bus, shall include an upper and lower window.</t>
  </si>
  <si>
    <t xml:space="preserve">Shall be single piece insulating 5/8” thick marine grade plywood with sealed edges and underside of flooring completely sealed from moisture and debris using poly-urea coating, or Compatible Equivalent, and seamless transit grade flooring surface material, or Compatible Equivalent. Low floor must be sufficiently insulated to protect Interior Noise Level, which may not exceed 83 dBA anywhere within passenger compartment area. Floor covering that shall meet FMVSS 302 and ADA requirements for slip resistance.  </t>
  </si>
  <si>
    <t>Floor Aisle</t>
  </si>
  <si>
    <t>Any fixed ramp or inclined plane within the cabin shall conform to NYCRR 720.8 (A) (9) aisle requirements.  A separate step up aft of the entry stepwell is not acceptable.</t>
  </si>
  <si>
    <t xml:space="preserve">Shall be a low height, front entrance step (lowest practical) and shall comply with ADA 1192. </t>
  </si>
  <si>
    <t>Passenger steps are not permitted.</t>
  </si>
  <si>
    <r>
      <t>A “walk through” minimum 74” high headroom right front entrance door with a minimum clear entry opening of 28” constructed with top and bottom (or length of door) viewing windows and a heavy duty electric opener shall be provided. An interlock (Intermotive Gateway or Compatible Equivalent) shall be installed and programmed that prevents the door from being opened or closed unless the Transit Bus</t>
    </r>
    <r>
      <rPr>
        <b/>
        <sz val="10"/>
        <color rgb="FFFF0000"/>
        <rFont val="Arial"/>
        <family val="2"/>
      </rPr>
      <t xml:space="preserve"> </t>
    </r>
    <r>
      <rPr>
        <sz val="10"/>
        <rFont val="Arial"/>
        <family val="2"/>
      </rPr>
      <t>transmisson is in Park or the parking brake is set. Door leading and sectional edges shall be equipped with approximately 2” extruded rubber edges to form weather-tight seal.  Door shall be affixed with hinges that provide corrosion protection and fasteners or hex rod (aluminum or zinc die cast hinge with stainless steel pin also acceptable). Entrance door surround (portal) and step well shall be constructed from stainless steel or material with Compatible Equivalent corrosion resistant properties. Entrance door shall comply with FMVSS 217.</t>
    </r>
  </si>
  <si>
    <t>39" x 75"</t>
  </si>
  <si>
    <t>Wheelchair and Passenger Access</t>
  </si>
  <si>
    <t>Modify Transit Bus to provide a power (and manual in event of power failure) transit ramp at entrance door. All items, including lighting, shall be in compliance with ADA and FMVSS 403 &amp; 404.</t>
  </si>
  <si>
    <t>The ramp shall meet the requirements of Part 38 of the ADA relating to vehicle ramps. Power switches for ramp shall be provided and easily accessible on both the driver console and Body exterior near passenger entry opening. Ramp shall deploy through the main passenger entry opening and be protected from moisture and debris from underside and sufficiently insulated to protect interior noise level. The ramp shall be of aluminum or stainless steel construction, with stainless steel housing. The ramp must have a fail safe system that allows stowing if any solenoid seizes. A manual method to raise and stow the lift shall be provided in the event of a power failure.</t>
  </si>
  <si>
    <t>RA300</t>
  </si>
  <si>
    <t>Ramp slope</t>
  </si>
  <si>
    <t>Maximum ratio of 1:4 slope when ramp is deployed to sidewalk or roadway</t>
  </si>
  <si>
    <t>A transmission interlock system that utilizes intermittent fault filter technology shall be installed to prevent operation of the ramp unless door(s) are opened and transmission is in park with parking brake applied.  A manual override system in case of power failure shall also be provided. Ramp electric system shall be protected with fuse or circuit breaker.</t>
  </si>
  <si>
    <t>I/O</t>
  </si>
  <si>
    <t>G2</t>
  </si>
  <si>
    <t>Wheelchair Ramp  Barrier</t>
  </si>
  <si>
    <t>Protective panel with vertical stanchion (consistent with Door Entry Grab Rail specifications), constructed of durable material, shall be installed directly adjacent to the passenger entrance  to prevent shearing action between the ramp and Transit Bus floor or door jams in conformance with Title 17 NYCRR Part 720.8(a)(3)(b).</t>
  </si>
  <si>
    <t>All interior panel joints shall be covered with matching trim strips or moldings and all sharp edges, protrusions, corners etc. shall be finished in such a manner to prevent possible injury.  (If vacuum lamination is used, joints shall be securely bonded and provide a finished appearance).  Any exposed wheelchair ramp support brackets, air conditioner units or other similar items shall be padded to prevent injury.</t>
  </si>
  <si>
    <t>Climasanz</t>
  </si>
  <si>
    <t>70K</t>
  </si>
  <si>
    <t xml:space="preserve">Air Conditioning shall be designed as two (2) independent systems. One system shall be OEM Chassis supplied, dedicated for cooling and moisture removal from the windshield and drivers area. The second system shall function separate from the OEM dash, with separate controls, engine driven compressor, roof mounted condenser, and passenger cabin evaporator. BTU and CFM capacities (rear system and front system together) considered minimum required are 68,000BTU and 1,600CFM.                                                                         </t>
  </si>
  <si>
    <t>Trans Air</t>
  </si>
  <si>
    <t>TA 733</t>
  </si>
  <si>
    <t>Safe Fleet</t>
  </si>
  <si>
    <t>H1976</t>
  </si>
  <si>
    <t>24 x 24</t>
  </si>
  <si>
    <t>Shield with Adnik base</t>
  </si>
  <si>
    <t xml:space="preserve">Mid-high back, fixed and 3-step foldaway adult passenger seats shall be supplied in individual passenger modules, Freedman model "GO Seat ES", "GO-ES Seat Space Saver Foldaway", or other Compatible Equivalent. All ambulatory seats shall be forward facing. Seat cushions per passenger shall be a minimum of 17” in width and 17” in depth, and seat back shall be a minimum of 24” in height, excluding the grab handle.  All cushions and seat back covers shall have easily removable covers, replaceable without removing the seat from the Transit Bus. All seat cushions shall have identical upholstery and a spring suspension system.  Seats shall have a swing-up armrest securely attached to the aisle end of each seat. </t>
  </si>
  <si>
    <t xml:space="preserve">Freedman </t>
  </si>
  <si>
    <r>
      <t>Two (2) Wheelchair Restraint System (Wheelchair and Wheelchair Occupant) shall be provided and installed and designed for Authorized User choice of "L" track or</t>
    </r>
    <r>
      <rPr>
        <b/>
        <sz val="10"/>
        <color rgb="FFFF0000"/>
        <rFont val="Arial"/>
        <family val="2"/>
      </rPr>
      <t xml:space="preserve"> </t>
    </r>
    <r>
      <rPr>
        <sz val="10"/>
        <rFont val="Arial"/>
        <family val="2"/>
      </rPr>
      <t>"Slide 'N Click"</t>
    </r>
    <r>
      <rPr>
        <b/>
        <sz val="10"/>
        <color rgb="FFFF0000"/>
        <rFont val="Arial"/>
        <family val="2"/>
      </rPr>
      <t xml:space="preserve"> </t>
    </r>
    <r>
      <rPr>
        <sz val="10"/>
        <rFont val="Arial"/>
        <family val="2"/>
      </rPr>
      <t>securement systems. Occupant restraint system (including lap belt, shoulder belt with height adjustment, floor inserts, retractable wheelchair restraint/tie-downs, and restraint mounting hardware) meeting the required 30" wide x 48" long ADA envelope (or amendments thereto) adjacent to lift at rear of Transit Bus and ADA wheelchair space maneuvering clearances (or any amendments thereto). Wheelchair restraint/tie-downs (retractable), lap belt, and shoulder belt with height adjustment shall be in compliance with FMVSS 209 210, shall be forward facing, and shall be a Q-Straint  Q-10007/10008 or Sur-Lok AL812S-4C/AL860S-4C-SNC, or Compatible Equivalents. Individual storage pouch shall be provided to completely secure belts/straps on Transit Bus sidewalls when not in use. All items shall be installed in accordance with manufacturer’s standards and be in compliance with ADA, SAE Standard J2249, ANSI/RESNA WC-18, and ISO Standard 10542. Instructions on use of the wheelchair restraint system shall be affixed to the Transit Bus interior at a minimum of one (1) restraint position.</t>
    </r>
  </si>
  <si>
    <t>Safety Kit #2</t>
  </si>
  <si>
    <t xml:space="preserve">The ramp shall be fully guaranteed by the manufacturer for three (3) years (with no mileage or hour limits) and any in-warranty service required shall be performed without charge to using agency.  </t>
  </si>
  <si>
    <t>Delete four (4) Passenger Seat Option</t>
  </si>
  <si>
    <t>Reduce Body length and wheelbase as referenced in the floor plan shown in the  "Figures" tab for LOT F, "Delete 4 seat option". Remove four (4) passenger seats on the curb side and forward of the rear wheel well and replace with a dedicated wheelchair station. The capacity will be reduced to thirteen (13) adults (11 seats plus 2 wheelchairs), exclusive of ordering optional foldaway seats.</t>
  </si>
  <si>
    <t>Body Model #:</t>
  </si>
  <si>
    <t>SOF 24</t>
  </si>
  <si>
    <t>Overall Body Length :</t>
  </si>
  <si>
    <t>291"</t>
  </si>
  <si>
    <t>165"</t>
  </si>
  <si>
    <t>ANGELTRAX, VULCAN V862HC</t>
  </si>
  <si>
    <t>ANGELTRAX, VULCAN HD1700V, HD2500WS</t>
  </si>
  <si>
    <t>ANGELTRAX, VULCAN HD3600V</t>
  </si>
  <si>
    <t>Diamond NV w/spare vault</t>
  </si>
  <si>
    <t>Provide and install a folding device attached to the front of the Transit Bus that is designed and used exclusively for transporting bicycles. The device shall be stainless steel material and may not extend more than 36" from the front Body, and the handlebars of a bicycle transported on such device may not extend more than 42" from the front Body of the Transit Bus. A deployment warning light shall be visible to the driver whenever the bike rack is not in the stowed position.</t>
  </si>
  <si>
    <t>Medium Duty Cutaway (Alternate Fuels), 20 Passenger [18A/2WC]</t>
  </si>
  <si>
    <t>XLT</t>
  </si>
  <si>
    <t>Capacity: Minimum eighteen (18) adult passenger seats, plus two (2) wheelchair stations</t>
  </si>
  <si>
    <t>18 adults and 2wc</t>
  </si>
  <si>
    <t>LOT I 18 2 WC 217 WB 226 BDY-4 FRB</t>
  </si>
  <si>
    <t>When ordering additional wheelchair and foldaway seats, the floor plan shall be capable of providing up to eight (8) wheelchairs, one (1) 2-passenger fixed seat, plus seven (7) 2-passenger forward facing foldaway seats.</t>
  </si>
  <si>
    <t xml:space="preserve">Have completed federal STURAA (Altoona) bus testing of not less than seven (7) years/200,000 miles or have been certified as exempt as specified under FTA provisions.  </t>
  </si>
  <si>
    <t xml:space="preserve">GVWR: 19,500 lb. minimum. The OEM’s original rating and no other rating for the GVWR shall be used.  </t>
  </si>
  <si>
    <t>Wheelbase: 252" maximum</t>
  </si>
  <si>
    <t>325hp/450lb.ft.</t>
  </si>
  <si>
    <t>Nominal (plus or minus 5 gallons) 40-gallon tank</t>
  </si>
  <si>
    <r>
      <t xml:space="preserve"> 175 amp OEM alternator</t>
    </r>
    <r>
      <rPr>
        <b/>
        <sz val="10"/>
        <color rgb="FFFF0000"/>
        <rFont val="Arial"/>
        <family val="2"/>
      </rPr>
      <t xml:space="preserve"> </t>
    </r>
    <r>
      <rPr>
        <sz val="10"/>
        <rFont val="Arial"/>
        <family val="2"/>
      </rPr>
      <t>minimum</t>
    </r>
  </si>
  <si>
    <t>Torqshift 10 spd</t>
  </si>
  <si>
    <t>Minimum Front Gross Axle Weight Rating (FGAWR) 7,000 lb.</t>
  </si>
  <si>
    <t>Minimum Rear Gross Axle Weight Rating (RGAWR) 14,500 lb.</t>
  </si>
  <si>
    <t>Front Springs rated at 7,000 lb. minimum and Rear Springs rated at 14,500 lb. minimum</t>
  </si>
  <si>
    <t>Ford gas type</t>
  </si>
  <si>
    <t>15.4 Front             15.75 Rear</t>
  </si>
  <si>
    <t>225/70R19.5</t>
  </si>
  <si>
    <t>G</t>
  </si>
  <si>
    <t xml:space="preserve">Chrome Steel </t>
  </si>
  <si>
    <t>62'</t>
  </si>
  <si>
    <t>Chassis Manufacturer's standard AM/FM Digital Clock Radio, with one driver speaker and 4 cabin speakers.</t>
  </si>
  <si>
    <t>Minimum two (2) OEM keys or FOBS</t>
  </si>
  <si>
    <t>GLAVANEELED STEEL .024"</t>
  </si>
  <si>
    <t>FRP - .125"</t>
  </si>
  <si>
    <t>Fiberglass R-6</t>
  </si>
  <si>
    <t>BSSK-1001</t>
  </si>
  <si>
    <t>Flexco</t>
  </si>
  <si>
    <t>SSM00302745</t>
  </si>
  <si>
    <t>6 x 9</t>
  </si>
  <si>
    <t>36"X36", 24"X36"</t>
  </si>
  <si>
    <t>All step edges shall be a minimum of 9” in depth and have a high visible yellow nosing band running the full width of each step. Transit Buses shall have a maximum of three (3) steps (not including ground to first step) with risers not to exceed 10” in height. Steps shall comply with ADA 1192.</t>
  </si>
  <si>
    <t>80" x 32"</t>
  </si>
  <si>
    <t>68.5"</t>
  </si>
  <si>
    <t>NCL10003454HB-2</t>
  </si>
  <si>
    <t>34"X54"</t>
  </si>
  <si>
    <t>508-F</t>
  </si>
  <si>
    <t>An OEM dash air conditioning system plus two (2) rear heaters (with circulation pump) shall be provided.  Sufficient BTU capacity of front and rear under seat heaters shall be provided to attain a 50°F temperature rise from a mean ambient winter temperature of 21°F. A dash mounted (or other approved location) circulating fan shall be provided for increased circulation of heating and defrosting in driver area. Interior temperature shall be uniform throughout passenger compartment area.  Shut-off valves shall be provided for shut-off of main and auxiliary heaters. The first valve shall be located below or behind the driver’s entry step well.  The second valve shall be located downstream of the second heater. Both shall be labeled providing clear indication of the shut-off valve locations to the driver. Passenger compartment heater hoses shall be equipped with full-flow quarter-turn valves located in a protected location. Location of valves shall be indicated with a label stating “Heater Shutoff Valves” and located to be visibly obvious. All heater hoses shall be supported at a maximum of twenty-four (24) inch intervals by clamps.</t>
  </si>
  <si>
    <t>SL70K</t>
  </si>
  <si>
    <t xml:space="preserve">Air Conditioning shall be designed as two (2) independent systems. One system shall be OEM Chassis supplied, dedicated for cooling and moisture removal from the windshield and drivers area. The second system shall function separate from the OEM dash, with separate controls, engine driven compressor, skirt condenser, and passenger cabin evaporator(s).      BTU and CFM capacities (rear system and front system together) considered minimum required are 80,000BTU and 2,400CFM.                                                                         </t>
  </si>
  <si>
    <t>FM1003S15</t>
  </si>
  <si>
    <r>
      <t xml:space="preserve">A low-profile evaporator shall be installed on the rear bulkhead and over the emergency exit door.  In the event the rear evaporator is insufficient to produce sufficient BTU and/or CFM requirements, an additional flush mounted evaporator shall be added over the windshield.  The cabin evaporator(s) shall include directional and adjustable discharge ports. The rear evaporator shall be installed so as not to intrude from the rear bulk head under or less than 12” horizontally into the passenger compartment. Any sharp edges and/or exposed metal associated with the AC unit must have these edges/surfaces appropriately padded to provide for passenger head protection. Aisle height requirements will be measured from a point directly in front of the AC unit. A secondary side mounted evaporator in the cabin is permitted only when system capacity dictates </t>
    </r>
    <r>
      <rPr>
        <u/>
        <sz val="10"/>
        <rFont val="Arial"/>
        <family val="2"/>
      </rPr>
      <t>plus</t>
    </r>
    <r>
      <rPr>
        <sz val="10"/>
        <rFont val="Arial"/>
        <family val="2"/>
      </rPr>
      <t xml:space="preserve"> the space over the windshield is occupied with a front destination sign.</t>
    </r>
  </si>
  <si>
    <t>H1976-004-001</t>
  </si>
  <si>
    <t xml:space="preserve">24 x 24 </t>
  </si>
  <si>
    <t xml:space="preserve">Ford  </t>
  </si>
  <si>
    <t xml:space="preserve">Power </t>
  </si>
  <si>
    <t>Upholstered transit type seats for a minimum of eighteen (18) adult passengers. See specifications below and floor plan attached (Figures).</t>
  </si>
  <si>
    <t xml:space="preserve">GO-ES </t>
  </si>
  <si>
    <t>EP-1</t>
  </si>
  <si>
    <t>Increase the Body length a minimum of 12" above the Base Item Body length.</t>
  </si>
  <si>
    <t>397"</t>
  </si>
  <si>
    <t>238"</t>
  </si>
  <si>
    <t>Diesel Engine and Fuel Tank(s)</t>
  </si>
  <si>
    <t>Minimum 6.7 liter, 8 cylinder power stroke diesel engine rated minimum 300 HP x 600 lb. ft. torque. Nominal (plus or minus 5 gallons) 40-gallon single or dual fuel tank(s) with DEF tank. Must meet OEM requirements. Minimum 200 amp OEM alternator.</t>
  </si>
  <si>
    <t>330hp/825ft/lb torque</t>
  </si>
  <si>
    <t>Fuel Tank Size [Gallons]:</t>
  </si>
  <si>
    <t>40+26</t>
  </si>
  <si>
    <t>DEF Tank Size [Gallons]:</t>
  </si>
  <si>
    <t>Provide and install the following items (All items to be in compliance with ADA):  Front and side electronic destination signs – LED type (14 rows and 72 columns minimum) and programmable with a USB key, Twin Vision Mobi-Lite, Transign LED Destinator, or Compatible Equivalent, interior/exterior PA system, pull cord and touch strips chime signal system (at wheelchair positions), two-way radio pre-wire with 30 amp fused circuit, consisting of roof mounted antenna location access, antenna cable conduit with pull cord, and a dedicated circuit with electrical wire terminating in drivers area.</t>
  </si>
  <si>
    <t>Diamond NV w/2 vaults</t>
  </si>
  <si>
    <t>Rear Suspension upgrade</t>
  </si>
  <si>
    <t>Replace the rear spring hangers and install rear rubber shear springs to work in conjunction with the existing leaf spring suspension system.</t>
  </si>
  <si>
    <t>Mor-Ryde RS</t>
  </si>
  <si>
    <t>Conventional Style, 24 Passenger [22A/2WC]</t>
  </si>
  <si>
    <t>Freightliner</t>
  </si>
  <si>
    <t>Capacity: Minimum twenty-two (22) adult passenger seats, plus two (2) wheelchair stations</t>
  </si>
  <si>
    <t>22 adults and 2wc</t>
  </si>
  <si>
    <t>LOT J 22 2 WC 238 WB 265 BDY FRB</t>
  </si>
  <si>
    <t>When ordering additional wheelchair and foldaway seats, the floor plan shall be capable of providing up to nine (9) wheelchairs, one (1) 2-passenger fixed seat, plus eight (8) 2-passenger forward facing foldaway seats.</t>
  </si>
  <si>
    <t>Have completed federal STURAA (Altoona) bus testing of not less than seven (7) years/200,000 miles, or been certified as exempt from testing as specified under FTA provisions.</t>
  </si>
  <si>
    <t xml:space="preserve">GVWR: 25,000 lb. minimum. The OEM’s original rating and no other rating for the GVWR shall be used.  </t>
  </si>
  <si>
    <t xml:space="preserve">Wheelbase: 227" (plus or minus 15") </t>
  </si>
  <si>
    <t>Minimum 77” continuous passenger aisle headroom</t>
  </si>
  <si>
    <t>If provided, the door on the driver’s side shall be a standard sedan door supplied by the Chassis OEM. A cab that does not have a drivers side door is also acceptable.</t>
  </si>
  <si>
    <t>6 or 8 cylinder diesel engine, 6.4L minimum displacement, with Diesel Particulate Filter (DPF) Temperature Stabilization, rated at 220 HP x 520 lb. ft. torque or greater.</t>
  </si>
  <si>
    <t>240hp/660lb.ft. trorque</t>
  </si>
  <si>
    <t>DEF Tank</t>
  </si>
  <si>
    <t>Must meet OEM requirements</t>
  </si>
  <si>
    <t>Alternator 270 amp minimum</t>
  </si>
  <si>
    <t xml:space="preserve">Dual batteries (minimum 1800 CCA total) which shall have protective rubber jacket at connection terminals (pigmented red to indicate positive and black to indicate negative); </t>
  </si>
  <si>
    <t>Allison 2200 PTS five (5) Speed Electronic Automatic Transmission, or Compatible Equivalent</t>
  </si>
  <si>
    <t>Allison 2200 PTS</t>
  </si>
  <si>
    <t>Minimum Front Gross Axle Weight Rating (FGAWR) 8,000 lb.</t>
  </si>
  <si>
    <t>Minimum Rear Gross Axle Weight Rating (RGAWR) 15,500 lb.</t>
  </si>
  <si>
    <t>Spring ratings of front 8,000 lb. minimum. Rear suspension shall be air ride rated at a minimum of 20,000 lb. Dual leveling valves shall be included.</t>
  </si>
  <si>
    <t>Sachs HD</t>
  </si>
  <si>
    <t>ABS power air brake system in compliance with FMVSS 49CFR571.121. The air system shall include an air dryer w/ heater; Bendix AD-IP or Compatible Equivalent.</t>
  </si>
  <si>
    <t>Foot or other FMVSS certified parking brake system</t>
  </si>
  <si>
    <t>Radial 14 ply rib tread front w/mud and snow rear</t>
  </si>
  <si>
    <t>255/70R22.5</t>
  </si>
  <si>
    <t>Goodyear</t>
  </si>
  <si>
    <t>Mud/Snow</t>
  </si>
  <si>
    <t>Chromed Steel</t>
  </si>
  <si>
    <t>71', 4"</t>
  </si>
  <si>
    <t>REI</t>
  </si>
  <si>
    <t>VR-5650</t>
  </si>
  <si>
    <t>Minimum 90” interior Body width (from sidewall to sidewall). Exterior shall be smooth and free of any visible fasteners. Exterior Siding shall be 25-guage protected (i.e. galvanized) steel (or 24-guage aluminum) with smooth surface or laminated fiberglass reinforced with insulation that is foamed in place or resin hardened honeycomb. Body shall be compliant to all stated General Body specifications. Interior sidewalls shall be fiberglass, vinyl clad aluminum or Compatible Equivalent material.  Insulation in walls and ceiling shall be fiberglass, resin-hardened honeycomb (FRP) material, polyurethane, or closed cell EPS foam. Vinyl padding may be used for finish to the drivers area, modesty panels, or other interior trim. All cover materials must meet FMVSS 302 flammability requirements.</t>
  </si>
  <si>
    <t>GALVANEELED STEEL .024"</t>
  </si>
  <si>
    <t>FRP .125"</t>
  </si>
  <si>
    <t xml:space="preserve">Batteries shall be mounted in an easily accessible battery box with stainless steel (or an acceptable non-corrosive material) slide out (with roller track) battery tray and shall include a clearly labeled disconnect switch that shuts off all current to the Transit Bus Body. Battery Box shall be labeled in conformance with Title 17 NYCRR Part 720.6(a). Door shall be affixed with stainless steel fasteners.  </t>
  </si>
  <si>
    <t>ASM00300807, ASM01400408</t>
  </si>
  <si>
    <t xml:space="preserve">80" x 32" </t>
  </si>
  <si>
    <t xml:space="preserve">68" </t>
  </si>
  <si>
    <t xml:space="preserve">Intermotive </t>
  </si>
  <si>
    <t>805-F-P2</t>
  </si>
  <si>
    <r>
      <t xml:space="preserve">A low-profile evaporator shall be installed on the rear bulkhead and over the emergency exit door.  In the event the rear evaporator is insufficient to produce sufficient BTU and/or CFM requirements, an additional flush mounted evaporator shall be added over the windshield. The cabin evaporator(s) shall include directional and adjustable discharge ports. The rear evaporator shall be installed so as not to intrude from the rear door or window under or less than 12” horizontally into the passenger compartment. Any sharp edges and/or exposed metal associated with the AC unit must have these edges/surfaces appropriately padded to provide for passenger head protection. Aisle height requirements will be measured from a point directly in front of the AC unit. A secondary side mounted evaporator in the cabin is permitted only when system capacity dictates </t>
    </r>
    <r>
      <rPr>
        <u/>
        <sz val="10"/>
        <rFont val="Arial"/>
        <family val="2"/>
      </rPr>
      <t>plus</t>
    </r>
    <r>
      <rPr>
        <sz val="10"/>
        <rFont val="Arial"/>
        <family val="2"/>
      </rPr>
      <t xml:space="preserve"> the space over the windshield is occupied with a front destination sign.</t>
    </r>
  </si>
  <si>
    <t>Isri</t>
  </si>
  <si>
    <t xml:space="preserve">HB Air Suspension </t>
  </si>
  <si>
    <t>Upholstered transit type seats for a minimum of twenty-two (22) adult passengers. See specifications below and floor plan attached (Figures).</t>
  </si>
  <si>
    <t xml:space="preserve">Mid-high back, adult passenger seats shall be supplied in individual passenger modules, Freedman model "GO Seat ES", or other Compatible Equivalent. All ambulatory seats shall be forward facing. Seat cushions per passenger shall be a minimum of 17” in width and 17” in depth, and seat back shall be a minimum of 24” in height, excluding the grab handle. All cushions and seat back covers shall have easily removable covers, replaceable without removing the seat from the Transit Bus. All seat cushions shall have identical upholstery and a spring suspension system.  Seats shall have a swing-up armrest securely attached to the aisle end of each seat. </t>
  </si>
  <si>
    <t xml:space="preserve">EP-1 </t>
  </si>
  <si>
    <t>424"</t>
  </si>
  <si>
    <t>259"</t>
  </si>
  <si>
    <t xml:space="preserve">Hydraulic Brakes </t>
  </si>
  <si>
    <t>Substitute a complete ABS power brake system meeting FMVSS 49CFR571.105 in lieu of air brakes, with no change to Base Item suspension specified.</t>
  </si>
  <si>
    <t>Delete the minimum number of seats required for proper spacing (4 maximum) and price one (1) additional wheelchair station above the quantity required in the Base Item. Price is per position to includes all belts, floor/ shoulder hardware, and storage container.</t>
  </si>
  <si>
    <t xml:space="preserve">Diamond NV with 2 vaults </t>
  </si>
  <si>
    <t xml:space="preserve">Lot K  </t>
  </si>
  <si>
    <t>Conventional Style, 28 Passenger [26A/2WC]</t>
  </si>
  <si>
    <t>PART 1: Product information for the Base Item Awarded</t>
  </si>
  <si>
    <t>Enter Model Year, (e.g. 2024, 2025), of the Chassis bid</t>
  </si>
  <si>
    <t>Enter Make, (e.g. Ford, General Motors, International, Freightliner), of the Chassis bid</t>
  </si>
  <si>
    <t>Enter the Model name (e.g., E450, 4500, HC, M2) of the Chassis bid</t>
  </si>
  <si>
    <t xml:space="preserve">Enter the Model Code (i.e., the OEM code used to identify a particular subset of a Model) of the Chassis bid, if applicable </t>
  </si>
  <si>
    <t>Enter Model Year or Current Production Year, (e.g. 2024, 2025) of the Body bid</t>
  </si>
  <si>
    <t>Enter Make (e.g. Coach and Equipment, Eldorado, Glaval) of the Body bid</t>
  </si>
  <si>
    <t>Enter the Model name (e.g., Allstar, GCII, Terra Transit) of the Body bid</t>
  </si>
  <si>
    <t>Enter the Model Code (i.e., the OEM code used to identify a particular subset of a Model) of the Body bid, if applicable</t>
  </si>
  <si>
    <t xml:space="preserve">PART 3: Base Item Specifications </t>
  </si>
  <si>
    <t>Information provided in Column D</t>
  </si>
  <si>
    <t>Capacity: Minimum twenty-six (26) adult passenger seats, plus two (2) wheelchair stations</t>
  </si>
  <si>
    <t>26 adults and 2wc</t>
  </si>
  <si>
    <t>LOT K 26 2 WC 259 WB 305 BDY-4 FRB</t>
  </si>
  <si>
    <t>When ordering additional wheelchair and foldaway seats, the floor plan shall be capable of providing up to ten (10) wheelchairs, one (1) 2-passenger fixed seat, plus eight (8) 2-passenger forward facing foldaway seats.</t>
  </si>
  <si>
    <t>Have completed federal STURAA (Altoona) bus testing of not less than ten (10) years/350,000 miles, or been certified as exempt from testing as specified under FTA provisions.</t>
  </si>
  <si>
    <t xml:space="preserve">GVWR: 26,500 lb. minimum. The OEM’s original rating and no other rating for the GVWR shall be used.  </t>
  </si>
  <si>
    <t xml:space="preserve">Wheelbase: 265" (plus or minus 15") </t>
  </si>
  <si>
    <t>Allison 2500 PTS 5 Speed Electronic Automatic Transmission, or Compatible Equivalent or better</t>
  </si>
  <si>
    <t>Allison B220</t>
  </si>
  <si>
    <t>Minimum Front Gross Axle Weight Rating (FGAWR) 9,500 lb.</t>
  </si>
  <si>
    <t>Minimum Rear Gross Axle Weight Rating (RGAWR) 17,500 lb.</t>
  </si>
  <si>
    <t>Front springs rated at 10,000 lb. Minimum. Rear suspension shall be air ride rated at a minimum of 20,000 lb. Dual leveling valves shall be included.</t>
  </si>
  <si>
    <t>Spring brake chamber controlled by a push-pull dash mounted control valve.</t>
  </si>
  <si>
    <t>Minimum Radial 14 ply rib tread front w/mud and snow rear</t>
  </si>
  <si>
    <t>72', 6"</t>
  </si>
  <si>
    <t>Minimum 90” interior Body width (from sidewall to sidewall). Exterior shall be smooth and free of any visible fasteners. Exterior Siding shall be 25-guage protected (i.e. galvanized) steel (or 24-guage aluminum) with smooth surface or laminated fiberglass reinforced with insulation that is foamed in place or resin hardened honeycomb. Body shall be compliant to all stated General Body specifications.  Interior sidewalls shall be fiberglass, vinyl clad aluminum or Compatible Equivalent material. Insulation in walls and ceiling shall be fiberglass, resin-hardened honeycomb (FRP) material, polyurethane, or closed cell EPS foam. Vinyl padding may be used for finish to the drivers area, modesty panels, or other interior trim. All cover materials must meet FMVSS 302 flammability requirements.</t>
  </si>
  <si>
    <t>80"X 32"</t>
  </si>
  <si>
    <t>34"X 54"</t>
  </si>
  <si>
    <t xml:space="preserve">Trans Air </t>
  </si>
  <si>
    <t>FM10022(2)10</t>
  </si>
  <si>
    <t>Two (2) vents shall be installed on the roof of the passenger compartment. Each vent shall provide for fresh air ventilation, static type exhaust with fresh air ventilation and static type exhaust; and shall be equipped with release handle to provide for emergency exit. Size shall be minimum of 24” x 24”.</t>
  </si>
  <si>
    <t xml:space="preserve">Safe Fleet </t>
  </si>
  <si>
    <t>Upholstered transit type seats for a minimum of twenty-six (26) adult passengers. See specifications below and floor plan attached (Figures).</t>
  </si>
  <si>
    <t>259'</t>
  </si>
  <si>
    <t>Diamond NV with 2 vaults</t>
  </si>
  <si>
    <t>Bid Opening PPI Data</t>
  </si>
  <si>
    <t>chk</t>
  </si>
  <si>
    <t>dbl chk</t>
  </si>
  <si>
    <t>Contract #</t>
  </si>
  <si>
    <t>PC70592</t>
  </si>
  <si>
    <t>PC70594</t>
  </si>
  <si>
    <t>PC70593</t>
  </si>
  <si>
    <t>PC70595</t>
  </si>
  <si>
    <t xml:space="preserve">The per unit NYS Contract Price (dollar amount) for the Transit Bus described in the Base Item Specifications. The Base Item Unit Price includes any OEM fees, all customs duties and charges, all Transit Bus preparation and clean-up charges, NYS DMV and NYS DOT inspection, installation charges, delivery and all other incidentals normally included with providing a Transit Bus, but excludes Optional Equipment.
</t>
  </si>
  <si>
    <t>Lot B has been Terminated for Convenience effective December 16, 2025.</t>
  </si>
  <si>
    <t>Lot C has been Terminated for Convenience effective December 16, 2025.</t>
  </si>
  <si>
    <t>December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</si>
</sst>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5" x14ac:knownFonts="1">
    <font>
      <sz val="11"/>
      <color theme="1"/>
      <name val="Calibri"/>
      <family val="2"/>
      <scheme val="minor"/>
    </font>
    <font>
      <sz val="10"/>
      <color rgb="FFFF0000"/>
      <name val="Arial"/>
      <family val="2"/>
    </font>
    <font>
      <sz val="11"/>
      <color theme="1"/>
      <name val="Calibri"/>
      <family val="2"/>
      <scheme val="minor"/>
    </font>
    <font>
      <b/>
      <sz val="10"/>
      <name val="Arial"/>
      <family val="2"/>
    </font>
    <font>
      <sz val="10"/>
      <name val="Arial"/>
      <family val="2"/>
    </font>
    <font>
      <b/>
      <sz val="18"/>
      <name val="Arial"/>
      <family val="2"/>
    </font>
    <font>
      <sz val="11"/>
      <name val="Arial"/>
      <family val="2"/>
    </font>
    <font>
      <b/>
      <sz val="12"/>
      <color theme="0"/>
      <name val="Arial"/>
      <family val="2"/>
    </font>
    <font>
      <b/>
      <sz val="12"/>
      <name val="Arial"/>
      <family val="2"/>
    </font>
    <font>
      <sz val="12"/>
      <name val="Arial"/>
      <family val="2"/>
    </font>
    <font>
      <b/>
      <sz val="14"/>
      <name val="Arial"/>
      <family val="2"/>
    </font>
    <font>
      <b/>
      <sz val="18"/>
      <color theme="0"/>
      <name val="Arial"/>
      <family val="2"/>
    </font>
    <font>
      <b/>
      <sz val="16"/>
      <name val="Arial"/>
      <family val="2"/>
    </font>
    <font>
      <b/>
      <sz val="10"/>
      <color rgb="FFFF0000"/>
      <name val="Arial"/>
      <family val="2"/>
    </font>
    <font>
      <b/>
      <strike/>
      <sz val="10"/>
      <color rgb="FFFF0000"/>
      <name val="Arial"/>
      <family val="2"/>
    </font>
    <font>
      <sz val="14"/>
      <name val="Arial"/>
      <family val="2"/>
    </font>
    <font>
      <u/>
      <sz val="11"/>
      <color theme="10"/>
      <name val="Calibri"/>
      <family val="2"/>
      <scheme val="minor"/>
    </font>
    <font>
      <b/>
      <sz val="11"/>
      <color theme="1"/>
      <name val="Calibri"/>
      <family val="2"/>
      <scheme val="minor"/>
    </font>
    <font>
      <b/>
      <sz val="10"/>
      <color rgb="FF0070C0"/>
      <name val="Arial"/>
      <family val="2"/>
    </font>
    <font>
      <strike/>
      <sz val="10"/>
      <name val="Arial"/>
      <family val="2"/>
    </font>
    <font>
      <strike/>
      <sz val="10"/>
      <color rgb="FFFF0000"/>
      <name val="Arial"/>
      <family val="2"/>
    </font>
    <font>
      <i/>
      <sz val="10"/>
      <name val="Arial"/>
      <family val="2"/>
    </font>
    <font>
      <u/>
      <sz val="10"/>
      <name val="Arial"/>
      <family val="2"/>
    </font>
    <font>
      <i/>
      <sz val="12"/>
      <name val="Arial"/>
      <family val="2"/>
    </font>
    <font>
      <b/>
      <i/>
      <sz val="10"/>
      <name val="Arial"/>
      <family val="2"/>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6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5">
    <xf numFmtId="0" fontId="0" fillId="0" borderId="0"/>
    <xf numFmtId="0" fontId="4" fillId="0" borderId="0">
      <alignment wrapText="1"/>
    </xf>
    <xf numFmtId="44" fontId="2" fillId="0" borderId="0" applyFont="0" applyFill="0" applyBorder="0" applyAlignment="0" applyProtection="0"/>
    <xf numFmtId="0" fontId="4" fillId="0" borderId="0"/>
    <xf numFmtId="0" fontId="16" fillId="0" borderId="0" applyNumberFormat="0" applyFill="0" applyBorder="0" applyAlignment="0" applyProtection="0"/>
  </cellStyleXfs>
  <cellXfs count="387">
    <xf numFmtId="0" fontId="0" fillId="0" borderId="0" xfId="0"/>
    <xf numFmtId="49" fontId="3" fillId="0" borderId="0" xfId="0" applyNumberFormat="1" applyFont="1" applyAlignment="1">
      <alignment horizontal="left" vertical="top"/>
    </xf>
    <xf numFmtId="0" fontId="4" fillId="0" borderId="0" xfId="0" applyFont="1"/>
    <xf numFmtId="49" fontId="3" fillId="0" borderId="0" xfId="0" applyNumberFormat="1" applyFont="1" applyAlignment="1">
      <alignment horizontal="right" vertical="top"/>
    </xf>
    <xf numFmtId="0" fontId="6" fillId="0" borderId="0" xfId="0" applyFont="1" applyAlignment="1">
      <alignment vertical="center"/>
    </xf>
    <xf numFmtId="0" fontId="4" fillId="0" borderId="0" xfId="0" applyFont="1" applyAlignment="1">
      <alignment vertical="top"/>
    </xf>
    <xf numFmtId="0" fontId="7" fillId="3"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9" fillId="0" borderId="0" xfId="0" applyFont="1"/>
    <xf numFmtId="0" fontId="3" fillId="4" borderId="1" xfId="1" applyFont="1" applyFill="1" applyBorder="1" applyAlignment="1">
      <alignment horizontal="right" vertical="top" wrapText="1"/>
    </xf>
    <xf numFmtId="0" fontId="3" fillId="0" borderId="1" xfId="1" applyFont="1" applyBorder="1" applyAlignment="1">
      <alignment horizontal="center" vertical="top" wrapText="1"/>
    </xf>
    <xf numFmtId="0" fontId="3" fillId="4" borderId="1" xfId="0" applyFont="1" applyFill="1" applyBorder="1" applyAlignment="1">
      <alignment horizontal="right" vertical="center" wrapText="1"/>
    </xf>
    <xf numFmtId="0" fontId="3" fillId="0" borderId="1" xfId="0" applyFont="1" applyBorder="1" applyAlignment="1">
      <alignment horizontal="center" vertical="center" wrapText="1"/>
    </xf>
    <xf numFmtId="0" fontId="4" fillId="0" borderId="0" xfId="0" applyFont="1" applyAlignment="1">
      <alignment vertical="center"/>
    </xf>
    <xf numFmtId="0" fontId="4" fillId="0" borderId="2" xfId="0" applyFont="1" applyBorder="1" applyAlignment="1">
      <alignment horizontal="center" vertical="center" shrinkToFit="1"/>
    </xf>
    <xf numFmtId="0" fontId="4" fillId="5" borderId="1" xfId="0" applyFont="1" applyFill="1" applyBorder="1" applyAlignment="1">
      <alignment horizontal="center" vertical="center" wrapText="1"/>
    </xf>
    <xf numFmtId="8" fontId="3" fillId="4" borderId="2" xfId="0" applyNumberFormat="1" applyFont="1" applyFill="1" applyBorder="1" applyAlignment="1">
      <alignment horizontal="right" vertical="center" wrapText="1"/>
    </xf>
    <xf numFmtId="8" fontId="4" fillId="0" borderId="0" xfId="0" applyNumberFormat="1" applyFont="1"/>
    <xf numFmtId="0" fontId="4" fillId="0" borderId="0" xfId="0" applyFont="1" applyAlignment="1">
      <alignment horizontal="center"/>
    </xf>
    <xf numFmtId="0" fontId="4" fillId="0" borderId="0" xfId="0" applyFont="1" applyAlignment="1">
      <alignment horizontal="right"/>
    </xf>
    <xf numFmtId="0" fontId="10" fillId="6" borderId="3" xfId="0" applyFont="1" applyFill="1" applyBorder="1" applyAlignment="1">
      <alignment horizontal="center" vertical="center" wrapText="1"/>
    </xf>
    <xf numFmtId="2" fontId="4" fillId="0" borderId="0" xfId="0" applyNumberFormat="1" applyFont="1" applyAlignment="1">
      <alignment vertical="top" wrapText="1"/>
    </xf>
    <xf numFmtId="2" fontId="4" fillId="0" borderId="0" xfId="0" applyNumberFormat="1" applyFont="1" applyAlignment="1">
      <alignment horizontal="right" vertical="top" wrapText="1"/>
    </xf>
    <xf numFmtId="0" fontId="3" fillId="0" borderId="6" xfId="0" applyFont="1" applyBorder="1" applyAlignment="1">
      <alignment horizontal="left" vertical="top" wrapText="1"/>
    </xf>
    <xf numFmtId="0" fontId="4" fillId="0" borderId="7" xfId="0" applyFont="1" applyBorder="1" applyAlignment="1">
      <alignment horizontal="left" vertical="top" wrapText="1"/>
    </xf>
    <xf numFmtId="0" fontId="4" fillId="2" borderId="8" xfId="0" applyFont="1" applyFill="1" applyBorder="1" applyAlignment="1">
      <alignment horizontal="left" vertical="top" wrapText="1"/>
    </xf>
    <xf numFmtId="0" fontId="3" fillId="0" borderId="9" xfId="0" applyFont="1" applyBorder="1" applyAlignment="1">
      <alignment horizontal="left" vertical="top" wrapText="1"/>
    </xf>
    <xf numFmtId="0" fontId="4" fillId="0" borderId="10" xfId="0" applyFont="1" applyBorder="1" applyAlignment="1">
      <alignment horizontal="left" vertical="top" wrapText="1"/>
    </xf>
    <xf numFmtId="0" fontId="4" fillId="2" borderId="11" xfId="0" applyFont="1" applyFill="1" applyBorder="1" applyAlignment="1">
      <alignment horizontal="left" vertical="top" wrapText="1"/>
    </xf>
    <xf numFmtId="0" fontId="3" fillId="0" borderId="12" xfId="0" applyFont="1" applyBorder="1" applyAlignment="1">
      <alignment horizontal="left" vertical="top" wrapText="1"/>
    </xf>
    <xf numFmtId="0" fontId="4" fillId="0" borderId="13" xfId="0" applyFont="1" applyBorder="1" applyAlignment="1">
      <alignment horizontal="left" vertical="top" wrapText="1"/>
    </xf>
    <xf numFmtId="0" fontId="4" fillId="2" borderId="14" xfId="0" applyFont="1" applyFill="1" applyBorder="1" applyAlignment="1">
      <alignment horizontal="left" vertical="top" wrapText="1"/>
    </xf>
    <xf numFmtId="0" fontId="4" fillId="0" borderId="0" xfId="0" applyFont="1" applyAlignment="1">
      <alignment wrapText="1"/>
    </xf>
    <xf numFmtId="0" fontId="4" fillId="0" borderId="0" xfId="0" applyFont="1" applyAlignment="1">
      <alignment horizontal="right" wrapText="1"/>
    </xf>
    <xf numFmtId="0" fontId="9" fillId="0" borderId="0" xfId="0" applyFont="1" applyAlignment="1">
      <alignment wrapText="1"/>
    </xf>
    <xf numFmtId="0" fontId="3" fillId="0" borderId="3" xfId="0" applyFont="1" applyBorder="1" applyAlignment="1">
      <alignment horizontal="left" vertical="top" wrapText="1"/>
    </xf>
    <xf numFmtId="0" fontId="4" fillId="0" borderId="4" xfId="0" applyFont="1" applyBorder="1" applyAlignment="1">
      <alignment horizontal="left" vertical="top" wrapText="1"/>
    </xf>
    <xf numFmtId="0" fontId="3" fillId="0" borderId="15" xfId="0" applyFont="1" applyBorder="1" applyAlignment="1">
      <alignment horizontal="left" vertical="top" wrapText="1"/>
    </xf>
    <xf numFmtId="0" fontId="4" fillId="0" borderId="0" xfId="2" applyNumberFormat="1" applyFont="1" applyFill="1" applyBorder="1" applyAlignment="1" applyProtection="1">
      <alignment horizontal="left" vertical="top" wrapText="1"/>
    </xf>
    <xf numFmtId="164" fontId="3" fillId="5" borderId="0" xfId="2" applyNumberFormat="1" applyFont="1" applyFill="1" applyBorder="1" applyAlignment="1" applyProtection="1">
      <alignment horizontal="right" vertical="top"/>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4" fillId="0" borderId="0" xfId="0" applyFont="1" applyAlignment="1">
      <alignment horizontal="left" vertical="center"/>
    </xf>
    <xf numFmtId="0" fontId="4" fillId="0" borderId="3" xfId="3" applyBorder="1" applyAlignment="1">
      <alignment horizontal="left" vertical="top" wrapText="1"/>
    </xf>
    <xf numFmtId="0" fontId="4" fillId="0" borderId="4" xfId="3" applyBorder="1" applyAlignment="1">
      <alignment horizontal="left" vertical="top" wrapText="1"/>
    </xf>
    <xf numFmtId="0" fontId="4" fillId="0" borderId="4" xfId="0" applyFont="1" applyBorder="1" applyAlignment="1">
      <alignment horizontal="right" vertical="top" wrapText="1"/>
    </xf>
    <xf numFmtId="0" fontId="4" fillId="2" borderId="5" xfId="0" applyFont="1" applyFill="1" applyBorder="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xf>
    <xf numFmtId="0" fontId="4" fillId="0" borderId="5" xfId="0" applyFont="1" applyBorder="1" applyAlignment="1">
      <alignment horizontal="left" vertical="top" wrapText="1"/>
    </xf>
    <xf numFmtId="0" fontId="4" fillId="0" borderId="17" xfId="0" applyFont="1" applyBorder="1" applyAlignment="1">
      <alignment horizontal="right" vertical="top" wrapText="1"/>
    </xf>
    <xf numFmtId="0" fontId="4" fillId="2" borderId="18" xfId="0" applyFont="1" applyFill="1" applyBorder="1" applyAlignment="1">
      <alignment horizontal="left" vertical="top" wrapText="1"/>
    </xf>
    <xf numFmtId="0" fontId="4" fillId="0" borderId="1" xfId="0" applyFont="1" applyBorder="1" applyAlignment="1">
      <alignment horizontal="right" vertical="top" wrapText="1"/>
    </xf>
    <xf numFmtId="0" fontId="4" fillId="0" borderId="19" xfId="0" applyFont="1" applyBorder="1" applyAlignment="1">
      <alignment horizontal="right" vertical="top" wrapText="1"/>
    </xf>
    <xf numFmtId="0" fontId="4" fillId="5" borderId="4" xfId="0" applyFont="1" applyFill="1" applyBorder="1" applyAlignment="1">
      <alignment horizontal="right" vertical="center" wrapText="1"/>
    </xf>
    <xf numFmtId="0" fontId="4" fillId="5" borderId="3" xfId="3" applyFill="1" applyBorder="1" applyAlignment="1">
      <alignment horizontal="left" vertical="top" wrapText="1"/>
    </xf>
    <xf numFmtId="0" fontId="4" fillId="5" borderId="4" xfId="3" applyFill="1" applyBorder="1" applyAlignment="1">
      <alignment horizontal="left" vertical="top" wrapText="1"/>
    </xf>
    <xf numFmtId="0" fontId="4" fillId="5" borderId="4" xfId="0" applyFont="1" applyFill="1" applyBorder="1" applyAlignment="1">
      <alignment horizontal="right" vertical="top" wrapText="1"/>
    </xf>
    <xf numFmtId="0" fontId="4" fillId="5" borderId="0" xfId="0" applyFont="1" applyFill="1" applyAlignment="1">
      <alignment horizontal="left" vertical="top" wrapText="1"/>
    </xf>
    <xf numFmtId="9" fontId="1" fillId="0" borderId="0" xfId="0" applyNumberFormat="1" applyFont="1" applyAlignment="1">
      <alignment horizontal="left" vertical="top"/>
    </xf>
    <xf numFmtId="9" fontId="4" fillId="0" borderId="0" xfId="0" applyNumberFormat="1" applyFont="1" applyAlignment="1">
      <alignment horizontal="left" vertical="top" wrapText="1"/>
    </xf>
    <xf numFmtId="0" fontId="4" fillId="5" borderId="17" xfId="0" applyFont="1" applyFill="1" applyBorder="1" applyAlignment="1">
      <alignment horizontal="right" vertical="top" wrapText="1"/>
    </xf>
    <xf numFmtId="0" fontId="1" fillId="5" borderId="0" xfId="0" applyFont="1" applyFill="1" applyAlignment="1">
      <alignment horizontal="left" vertical="top"/>
    </xf>
    <xf numFmtId="0" fontId="4" fillId="5" borderId="0" xfId="0" applyFont="1" applyFill="1" applyAlignment="1">
      <alignment horizontal="left" vertical="top"/>
    </xf>
    <xf numFmtId="0" fontId="4" fillId="5" borderId="19" xfId="0" applyFont="1" applyFill="1" applyBorder="1" applyAlignment="1">
      <alignment horizontal="right" vertical="top" wrapText="1"/>
    </xf>
    <xf numFmtId="0" fontId="4" fillId="0" borderId="0" xfId="0" applyFont="1" applyAlignment="1">
      <alignment horizontal="left" vertical="top"/>
    </xf>
    <xf numFmtId="0" fontId="3" fillId="5" borderId="4" xfId="3" applyFont="1" applyFill="1" applyBorder="1" applyAlignment="1">
      <alignment horizontal="left" vertical="top" wrapText="1"/>
    </xf>
    <xf numFmtId="0" fontId="4" fillId="0" borderId="5" xfId="3" applyBorder="1" applyAlignment="1">
      <alignment horizontal="left" vertical="top" wrapText="1"/>
    </xf>
    <xf numFmtId="0" fontId="4" fillId="5" borderId="4" xfId="3" applyFill="1" applyBorder="1" applyAlignment="1">
      <alignment horizontal="right" vertical="top" wrapText="1"/>
    </xf>
    <xf numFmtId="0" fontId="4" fillId="2" borderId="5" xfId="3" applyFill="1" applyBorder="1" applyAlignment="1">
      <alignment horizontal="left" vertical="top" wrapText="1"/>
    </xf>
    <xf numFmtId="0" fontId="1" fillId="0" borderId="0" xfId="0" applyFont="1" applyAlignment="1">
      <alignment horizontal="left" vertical="top" wrapText="1"/>
    </xf>
    <xf numFmtId="0" fontId="4" fillId="0" borderId="14" xfId="0" applyFont="1" applyBorder="1" applyAlignment="1">
      <alignment horizontal="left" vertical="top" wrapText="1"/>
    </xf>
    <xf numFmtId="0" fontId="1" fillId="0" borderId="0" xfId="0" applyFont="1" applyAlignment="1">
      <alignment vertical="top" wrapText="1"/>
    </xf>
    <xf numFmtId="0" fontId="4" fillId="0" borderId="18" xfId="0" applyFont="1" applyBorder="1" applyAlignment="1">
      <alignment horizontal="left" vertical="top" wrapText="1"/>
    </xf>
    <xf numFmtId="0" fontId="4" fillId="7" borderId="14" xfId="0" applyFont="1" applyFill="1" applyBorder="1" applyAlignment="1" applyProtection="1">
      <alignment horizontal="left" vertical="top" wrapText="1"/>
      <protection locked="0"/>
    </xf>
    <xf numFmtId="0" fontId="4" fillId="2" borderId="11" xfId="0" applyFont="1" applyFill="1" applyBorder="1" applyAlignment="1">
      <alignment horizontal="left" vertical="top"/>
    </xf>
    <xf numFmtId="0" fontId="4" fillId="5" borderId="1" xfId="0" applyFont="1" applyFill="1" applyBorder="1" applyAlignment="1">
      <alignment horizontal="right" vertical="top" wrapText="1"/>
    </xf>
    <xf numFmtId="0" fontId="3" fillId="5" borderId="15" xfId="0" applyFont="1" applyFill="1" applyBorder="1" applyAlignment="1">
      <alignment horizontal="left" vertical="center" wrapText="1"/>
    </xf>
    <xf numFmtId="0" fontId="3" fillId="5" borderId="0" xfId="0" applyFont="1" applyFill="1" applyAlignment="1">
      <alignment horizontal="left" vertical="center" wrapText="1"/>
    </xf>
    <xf numFmtId="0" fontId="4" fillId="5" borderId="0" xfId="0" applyFont="1" applyFill="1" applyAlignment="1">
      <alignment horizontal="left" vertical="center"/>
    </xf>
    <xf numFmtId="0" fontId="15" fillId="0" borderId="0" xfId="0" applyFont="1"/>
    <xf numFmtId="0" fontId="4" fillId="2" borderId="17"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9" xfId="0" applyFont="1" applyFill="1" applyBorder="1" applyAlignment="1">
      <alignment horizontal="left" vertical="top" wrapText="1"/>
    </xf>
    <xf numFmtId="0" fontId="0" fillId="0" borderId="0" xfId="0" applyAlignment="1">
      <alignment vertical="top"/>
    </xf>
    <xf numFmtId="0" fontId="17" fillId="0" borderId="0" xfId="0" applyFont="1" applyAlignment="1">
      <alignment horizontal="right" vertical="top" wrapText="1"/>
    </xf>
    <xf numFmtId="0" fontId="16" fillId="0" borderId="0" xfId="4" applyAlignment="1">
      <alignment vertical="top"/>
    </xf>
    <xf numFmtId="0" fontId="3" fillId="0" borderId="20" xfId="0" applyFont="1" applyBorder="1" applyAlignment="1">
      <alignment horizontal="left" vertical="top" wrapText="1"/>
    </xf>
    <xf numFmtId="0" fontId="4" fillId="2" borderId="21" xfId="0" applyFont="1" applyFill="1" applyBorder="1" applyAlignment="1">
      <alignment horizontal="left" vertical="top" wrapText="1"/>
    </xf>
    <xf numFmtId="0" fontId="3" fillId="0" borderId="22" xfId="0" applyFont="1" applyBorder="1" applyAlignment="1">
      <alignment horizontal="left" vertical="top" wrapText="1"/>
    </xf>
    <xf numFmtId="0" fontId="4" fillId="2" borderId="23" xfId="0" applyFont="1" applyFill="1" applyBorder="1" applyAlignment="1">
      <alignment horizontal="left" vertical="top" wrapText="1"/>
    </xf>
    <xf numFmtId="0" fontId="18" fillId="0" borderId="0" xfId="0" applyFont="1" applyAlignment="1">
      <alignment horizontal="left" vertical="top"/>
    </xf>
    <xf numFmtId="0" fontId="4" fillId="2" borderId="14" xfId="0" applyFont="1" applyFill="1" applyBorder="1" applyAlignment="1">
      <alignment vertical="top" wrapText="1"/>
    </xf>
    <xf numFmtId="0" fontId="4" fillId="5" borderId="4" xfId="0" applyFont="1" applyFill="1" applyBorder="1" applyAlignment="1">
      <alignment horizontal="left" vertical="top" wrapText="1"/>
    </xf>
    <xf numFmtId="0" fontId="1" fillId="0" borderId="4" xfId="0" applyFont="1" applyBorder="1" applyAlignment="1">
      <alignment horizontal="right" vertical="top" wrapText="1"/>
    </xf>
    <xf numFmtId="0" fontId="4" fillId="0" borderId="19" xfId="0" applyFont="1" applyBorder="1" applyAlignment="1">
      <alignment horizontal="center" vertical="top" wrapText="1"/>
    </xf>
    <xf numFmtId="0" fontId="4" fillId="0" borderId="19" xfId="0" applyFont="1" applyBorder="1" applyAlignment="1">
      <alignment horizontal="left" vertical="top" wrapText="1"/>
    </xf>
    <xf numFmtId="2" fontId="4" fillId="0" borderId="0" xfId="0" applyNumberFormat="1" applyFont="1" applyAlignment="1">
      <alignment horizontal="left" vertical="top" wrapText="1"/>
    </xf>
    <xf numFmtId="0" fontId="3" fillId="0" borderId="27" xfId="0" applyFont="1" applyBorder="1" applyAlignment="1">
      <alignment horizontal="left" vertical="top" wrapText="1"/>
    </xf>
    <xf numFmtId="0" fontId="4" fillId="2" borderId="28" xfId="0" applyFont="1" applyFill="1" applyBorder="1" applyAlignment="1">
      <alignment horizontal="left" vertical="top" wrapText="1"/>
    </xf>
    <xf numFmtId="0" fontId="4" fillId="0" borderId="0" xfId="0" applyFont="1" applyAlignment="1">
      <alignment horizontal="left" wrapText="1"/>
    </xf>
    <xf numFmtId="164" fontId="8" fillId="5" borderId="0" xfId="0" applyNumberFormat="1" applyFont="1" applyFill="1" applyAlignment="1">
      <alignment horizontal="left" vertical="center" wrapText="1"/>
    </xf>
    <xf numFmtId="0" fontId="4" fillId="0" borderId="11" xfId="0" applyFont="1" applyBorder="1" applyAlignment="1">
      <alignment horizontal="left" vertical="top" wrapText="1"/>
    </xf>
    <xf numFmtId="0" fontId="19" fillId="0" borderId="0" xfId="0" applyFont="1"/>
    <xf numFmtId="0" fontId="4" fillId="0" borderId="0" xfId="0" applyFont="1" applyAlignment="1">
      <alignment horizontal="left"/>
    </xf>
    <xf numFmtId="0" fontId="4" fillId="0" borderId="29" xfId="0" applyFont="1" applyBorder="1" applyAlignment="1">
      <alignment horizontal="left" vertical="top" wrapText="1"/>
    </xf>
    <xf numFmtId="0" fontId="4" fillId="0" borderId="29" xfId="0" applyFont="1" applyBorder="1" applyAlignment="1">
      <alignment horizontal="right" vertical="top" wrapText="1"/>
    </xf>
    <xf numFmtId="0" fontId="4" fillId="0" borderId="23" xfId="0" applyFont="1" applyBorder="1" applyAlignment="1">
      <alignment horizontal="left" vertical="top" wrapText="1"/>
    </xf>
    <xf numFmtId="0" fontId="4" fillId="0" borderId="5" xfId="0" applyFont="1" applyBorder="1" applyAlignment="1" applyProtection="1">
      <alignment horizontal="left" vertical="top" wrapText="1"/>
      <protection locked="0"/>
    </xf>
    <xf numFmtId="0" fontId="4" fillId="5" borderId="29" xfId="0" applyFont="1" applyFill="1" applyBorder="1" applyAlignment="1">
      <alignment horizontal="right" vertical="top" wrapText="1"/>
    </xf>
    <xf numFmtId="0" fontId="4" fillId="0" borderId="1" xfId="3" applyBorder="1" applyAlignment="1">
      <alignment horizontal="left" vertical="top" wrapText="1"/>
    </xf>
    <xf numFmtId="0" fontId="13" fillId="0" borderId="0" xfId="0" applyFont="1" applyAlignment="1">
      <alignment horizontal="left" vertical="top"/>
    </xf>
    <xf numFmtId="0" fontId="4" fillId="0" borderId="29" xfId="0" applyFont="1" applyBorder="1" applyAlignment="1">
      <alignment horizontal="center" vertical="top" wrapText="1"/>
    </xf>
    <xf numFmtId="0" fontId="3" fillId="5" borderId="32" xfId="0" applyFont="1" applyFill="1" applyBorder="1" applyAlignment="1">
      <alignment horizontal="left" vertical="center" wrapText="1"/>
    </xf>
    <xf numFmtId="0" fontId="4" fillId="0" borderId="27" xfId="3" applyBorder="1" applyAlignment="1">
      <alignment horizontal="left" vertical="top" wrapText="1"/>
    </xf>
    <xf numFmtId="0" fontId="4" fillId="0" borderId="30" xfId="3" applyBorder="1" applyAlignment="1">
      <alignment horizontal="left" vertical="top" wrapText="1"/>
    </xf>
    <xf numFmtId="0" fontId="4" fillId="7" borderId="14" xfId="0" applyFont="1" applyFill="1" applyBorder="1" applyAlignment="1">
      <alignment horizontal="left" vertical="top" wrapText="1"/>
    </xf>
    <xf numFmtId="0" fontId="4" fillId="0" borderId="4" xfId="3" applyBorder="1" applyAlignment="1">
      <alignment vertical="top" wrapText="1"/>
    </xf>
    <xf numFmtId="0" fontId="4" fillId="5" borderId="1" xfId="0" applyFont="1" applyFill="1" applyBorder="1" applyAlignment="1">
      <alignment horizontal="left" vertical="top" wrapText="1"/>
    </xf>
    <xf numFmtId="0" fontId="3" fillId="5" borderId="25" xfId="0" applyFont="1" applyFill="1" applyBorder="1" applyAlignment="1">
      <alignment horizontal="left" vertical="center" wrapText="1"/>
    </xf>
    <xf numFmtId="0" fontId="4" fillId="0" borderId="30" xfId="0" applyFont="1" applyBorder="1" applyAlignment="1">
      <alignment horizontal="right" vertical="top" wrapText="1"/>
    </xf>
    <xf numFmtId="0" fontId="4" fillId="2" borderId="30" xfId="0" applyFont="1" applyFill="1" applyBorder="1" applyAlignment="1">
      <alignment horizontal="left" vertical="top" wrapText="1"/>
    </xf>
    <xf numFmtId="0" fontId="4" fillId="2" borderId="29" xfId="0" applyFont="1" applyFill="1" applyBorder="1" applyAlignment="1">
      <alignment horizontal="left" vertical="top" wrapText="1"/>
    </xf>
    <xf numFmtId="0" fontId="3" fillId="5" borderId="33" xfId="0" applyFont="1" applyFill="1" applyBorder="1" applyAlignment="1">
      <alignment horizontal="left" vertical="center" wrapText="1"/>
    </xf>
    <xf numFmtId="0" fontId="3" fillId="5" borderId="34" xfId="0" applyFont="1" applyFill="1" applyBorder="1" applyAlignment="1">
      <alignment horizontal="left" vertical="center" wrapText="1"/>
    </xf>
    <xf numFmtId="0" fontId="19" fillId="5" borderId="0" xfId="0" applyFont="1" applyFill="1"/>
    <xf numFmtId="0" fontId="19" fillId="5" borderId="0" xfId="0" applyFont="1" applyFill="1" applyAlignment="1">
      <alignment horizontal="right"/>
    </xf>
    <xf numFmtId="0" fontId="4" fillId="0" borderId="35" xfId="0" applyFont="1" applyBorder="1" applyAlignment="1">
      <alignment horizontal="left" vertical="top" wrapText="1"/>
    </xf>
    <xf numFmtId="0" fontId="4" fillId="0" borderId="23" xfId="0" applyFont="1" applyBorder="1" applyAlignment="1">
      <alignment horizontal="center" vertical="top" wrapText="1"/>
    </xf>
    <xf numFmtId="0" fontId="3" fillId="5" borderId="40" xfId="0" applyFont="1" applyFill="1" applyBorder="1" applyAlignment="1">
      <alignment horizontal="left" vertical="center" wrapText="1"/>
    </xf>
    <xf numFmtId="0" fontId="3" fillId="6" borderId="41"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3" fillId="6" borderId="39" xfId="0" applyFont="1" applyFill="1" applyBorder="1" applyAlignment="1">
      <alignment horizontal="left" vertical="center" wrapText="1"/>
    </xf>
    <xf numFmtId="0" fontId="4" fillId="2" borderId="4" xfId="0" applyFont="1" applyFill="1" applyBorder="1" applyAlignment="1">
      <alignment horizontal="left" vertical="top" wrapText="1"/>
    </xf>
    <xf numFmtId="0" fontId="4" fillId="0" borderId="2" xfId="0" applyFont="1" applyBorder="1" applyAlignment="1">
      <alignment horizontal="right" vertical="top" wrapText="1"/>
    </xf>
    <xf numFmtId="0" fontId="15" fillId="0" borderId="0" xfId="0" applyFont="1" applyAlignment="1">
      <alignment horizontal="left"/>
    </xf>
    <xf numFmtId="0" fontId="20" fillId="0" borderId="4" xfId="0" applyFont="1" applyBorder="1" applyAlignment="1">
      <alignment horizontal="right" vertical="top" wrapText="1"/>
    </xf>
    <xf numFmtId="0" fontId="3" fillId="5" borderId="7" xfId="0" applyFont="1" applyFill="1" applyBorder="1" applyAlignment="1">
      <alignment horizontal="left" vertical="center" wrapText="1"/>
    </xf>
    <xf numFmtId="0" fontId="4" fillId="2" borderId="2" xfId="0" applyFont="1" applyFill="1" applyBorder="1" applyAlignment="1">
      <alignment horizontal="left" vertical="top" wrapText="1"/>
    </xf>
    <xf numFmtId="0" fontId="4" fillId="5" borderId="1" xfId="0" applyFont="1" applyFill="1" applyBorder="1" applyAlignment="1">
      <alignment horizontal="right" vertical="center" wrapText="1"/>
    </xf>
    <xf numFmtId="0" fontId="4" fillId="5" borderId="29" xfId="0" applyFont="1" applyFill="1" applyBorder="1" applyAlignment="1">
      <alignment horizontal="right" vertical="center" wrapText="1"/>
    </xf>
    <xf numFmtId="2" fontId="21" fillId="0" borderId="0" xfId="0" applyNumberFormat="1" applyFont="1" applyAlignment="1">
      <alignment vertical="top" wrapText="1"/>
    </xf>
    <xf numFmtId="2" fontId="21" fillId="0" borderId="0" xfId="0" applyNumberFormat="1" applyFont="1" applyAlignment="1">
      <alignment horizontal="right" vertical="top" wrapText="1"/>
    </xf>
    <xf numFmtId="0" fontId="21" fillId="0" borderId="0" xfId="0" applyFont="1"/>
    <xf numFmtId="0" fontId="23" fillId="0" borderId="0" xfId="0" applyFont="1"/>
    <xf numFmtId="0" fontId="21" fillId="0" borderId="0" xfId="0" applyFont="1" applyAlignment="1">
      <alignment wrapText="1"/>
    </xf>
    <xf numFmtId="0" fontId="21" fillId="0" borderId="0" xfId="0" applyFont="1" applyAlignment="1">
      <alignment horizontal="right" wrapText="1"/>
    </xf>
    <xf numFmtId="0" fontId="24" fillId="0" borderId="15" xfId="0" applyFont="1" applyBorder="1" applyAlignment="1">
      <alignment horizontal="left" vertical="top" wrapText="1"/>
    </xf>
    <xf numFmtId="0" fontId="21" fillId="0" borderId="0" xfId="2" applyNumberFormat="1" applyFont="1" applyFill="1" applyBorder="1" applyAlignment="1" applyProtection="1">
      <alignment horizontal="left" vertical="top" wrapText="1"/>
    </xf>
    <xf numFmtId="164" fontId="24" fillId="5" borderId="0" xfId="2" applyNumberFormat="1" applyFont="1" applyFill="1" applyBorder="1" applyAlignment="1" applyProtection="1">
      <alignment horizontal="right" vertical="top"/>
    </xf>
    <xf numFmtId="0" fontId="24" fillId="5" borderId="7" xfId="0" applyFont="1" applyFill="1" applyBorder="1" applyAlignment="1">
      <alignment horizontal="left" vertical="center" wrapText="1"/>
    </xf>
    <xf numFmtId="0" fontId="24" fillId="5" borderId="40" xfId="0" applyFont="1" applyFill="1" applyBorder="1" applyAlignment="1">
      <alignment horizontal="left" vertical="center" wrapText="1"/>
    </xf>
    <xf numFmtId="0" fontId="21" fillId="5" borderId="0" xfId="0" applyFont="1" applyFill="1" applyAlignment="1">
      <alignment horizontal="left" vertical="center"/>
    </xf>
    <xf numFmtId="0" fontId="21" fillId="0" borderId="0" xfId="0" applyFont="1" applyAlignment="1">
      <alignment horizontal="right"/>
    </xf>
    <xf numFmtId="164" fontId="4" fillId="0" borderId="0" xfId="0" applyNumberFormat="1" applyFont="1"/>
    <xf numFmtId="0" fontId="3" fillId="0" borderId="0" xfId="1" applyFont="1" applyBorder="1" applyAlignment="1">
      <alignment horizontal="center" vertical="top" wrapText="1"/>
    </xf>
    <xf numFmtId="164" fontId="4" fillId="2" borderId="1" xfId="0" applyNumberFormat="1" applyFont="1" applyFill="1" applyBorder="1" applyAlignment="1" applyProtection="1">
      <alignment horizontal="right" vertical="top" wrapText="1"/>
      <protection hidden="1"/>
    </xf>
    <xf numFmtId="164" fontId="4" fillId="2" borderId="4" xfId="0" applyNumberFormat="1" applyFont="1" applyFill="1" applyBorder="1" applyAlignment="1" applyProtection="1">
      <alignment horizontal="right" vertical="top" wrapText="1"/>
      <protection hidden="1"/>
    </xf>
    <xf numFmtId="164" fontId="4" fillId="0" borderId="2" xfId="0" applyNumberFormat="1" applyFont="1" applyBorder="1" applyAlignment="1" applyProtection="1">
      <alignment horizontal="center" vertical="center" shrinkToFit="1"/>
      <protection hidden="1"/>
    </xf>
    <xf numFmtId="0" fontId="3" fillId="0" borderId="1" xfId="1" applyFont="1" applyBorder="1" applyAlignment="1" applyProtection="1">
      <alignment horizontal="center" vertical="top" wrapText="1"/>
      <protection hidden="1"/>
    </xf>
    <xf numFmtId="164" fontId="4" fillId="2" borderId="5" xfId="0" applyNumberFormat="1" applyFont="1" applyFill="1" applyBorder="1" applyAlignment="1" applyProtection="1">
      <alignment horizontal="right" vertical="top" wrapText="1"/>
      <protection hidden="1"/>
    </xf>
    <xf numFmtId="164" fontId="4" fillId="2" borderId="5" xfId="0" applyNumberFormat="1" applyFont="1" applyFill="1" applyBorder="1" applyAlignment="1" applyProtection="1">
      <alignment horizontal="left" vertical="top" wrapText="1"/>
      <protection hidden="1"/>
    </xf>
    <xf numFmtId="164" fontId="4" fillId="2" borderId="14" xfId="0" applyNumberFormat="1" applyFont="1" applyFill="1" applyBorder="1" applyAlignment="1" applyProtection="1">
      <alignment horizontal="right" vertical="top" wrapText="1"/>
      <protection hidden="1"/>
    </xf>
    <xf numFmtId="164" fontId="4" fillId="2" borderId="23" xfId="0" applyNumberFormat="1" applyFont="1" applyFill="1" applyBorder="1" applyAlignment="1" applyProtection="1">
      <alignment horizontal="right" vertical="top" wrapText="1"/>
      <protection hidden="1"/>
    </xf>
    <xf numFmtId="49" fontId="13" fillId="0" borderId="0" xfId="0" applyNumberFormat="1" applyFont="1" applyFill="1" applyAlignment="1">
      <alignment horizontal="right" vertical="top"/>
    </xf>
    <xf numFmtId="49" fontId="3" fillId="0" borderId="0" xfId="0" applyNumberFormat="1" applyFont="1" applyAlignment="1" applyProtection="1">
      <alignment horizontal="left" vertical="top"/>
      <protection hidden="1"/>
    </xf>
    <xf numFmtId="0" fontId="4" fillId="0" borderId="0" xfId="0" applyFont="1" applyProtection="1">
      <protection hidden="1"/>
    </xf>
    <xf numFmtId="49" fontId="3" fillId="0" borderId="0" xfId="0" applyNumberFormat="1" applyFont="1" applyAlignment="1" applyProtection="1">
      <alignment horizontal="right" vertical="top"/>
      <protection hidden="1"/>
    </xf>
    <xf numFmtId="0" fontId="10" fillId="6" borderId="3" xfId="0" applyFont="1" applyFill="1" applyBorder="1" applyAlignment="1" applyProtection="1">
      <alignment horizontal="center" vertical="center" wrapText="1"/>
      <protection hidden="1"/>
    </xf>
    <xf numFmtId="2" fontId="4" fillId="0" borderId="0" xfId="0" applyNumberFormat="1" applyFont="1" applyAlignment="1" applyProtection="1">
      <alignment vertical="top" wrapText="1"/>
      <protection hidden="1"/>
    </xf>
    <xf numFmtId="2" fontId="4" fillId="0" borderId="0" xfId="0" applyNumberFormat="1" applyFont="1" applyAlignment="1" applyProtection="1">
      <alignment horizontal="right" vertical="top" wrapText="1"/>
      <protection hidden="1"/>
    </xf>
    <xf numFmtId="0" fontId="9" fillId="0" borderId="0" xfId="0" applyFont="1" applyProtection="1">
      <protection hidden="1"/>
    </xf>
    <xf numFmtId="0" fontId="3" fillId="0" borderId="30" xfId="0" applyFont="1" applyBorder="1" applyAlignment="1" applyProtection="1">
      <alignment horizontal="left" vertical="top" wrapText="1"/>
      <protection hidden="1"/>
    </xf>
    <xf numFmtId="0" fontId="4" fillId="0" borderId="35" xfId="0" applyFont="1" applyBorder="1" applyAlignment="1" applyProtection="1">
      <alignment horizontal="left" vertical="top" wrapText="1"/>
      <protection hidden="1"/>
    </xf>
    <xf numFmtId="0" fontId="4" fillId="2" borderId="30" xfId="0" applyFont="1" applyFill="1" applyBorder="1" applyAlignment="1" applyProtection="1">
      <alignment horizontal="left" vertical="top" wrapText="1"/>
      <protection hidden="1"/>
    </xf>
    <xf numFmtId="0" fontId="3" fillId="0" borderId="1" xfId="0" applyFont="1" applyBorder="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4" fillId="2" borderId="1" xfId="0" applyFont="1" applyFill="1" applyBorder="1" applyAlignment="1" applyProtection="1">
      <alignment horizontal="left" vertical="top" wrapText="1"/>
      <protection hidden="1"/>
    </xf>
    <xf numFmtId="0" fontId="3" fillId="0" borderId="19" xfId="0" applyFont="1" applyBorder="1" applyAlignment="1" applyProtection="1">
      <alignment horizontal="left" vertical="top" wrapText="1"/>
      <protection hidden="1"/>
    </xf>
    <xf numFmtId="0" fontId="4" fillId="0" borderId="13" xfId="0" applyFont="1" applyBorder="1" applyAlignment="1" applyProtection="1">
      <alignment horizontal="left" vertical="top" wrapText="1"/>
      <protection hidden="1"/>
    </xf>
    <xf numFmtId="0" fontId="4" fillId="2" borderId="19" xfId="0" applyFont="1" applyFill="1" applyBorder="1" applyAlignment="1" applyProtection="1">
      <alignment horizontal="left" vertical="top" wrapText="1"/>
      <protection hidden="1"/>
    </xf>
    <xf numFmtId="0" fontId="3" fillId="0" borderId="31" xfId="0" applyFont="1" applyBorder="1" applyAlignment="1" applyProtection="1">
      <alignment horizontal="left" vertical="top" wrapText="1"/>
      <protection hidden="1"/>
    </xf>
    <xf numFmtId="0" fontId="4" fillId="2" borderId="31" xfId="0" applyFont="1" applyFill="1" applyBorder="1" applyAlignment="1" applyProtection="1">
      <alignment horizontal="left" vertical="top" wrapText="1"/>
      <protection hidden="1"/>
    </xf>
    <xf numFmtId="0" fontId="3" fillId="0" borderId="42" xfId="0" applyFont="1" applyBorder="1" applyAlignment="1" applyProtection="1">
      <alignment horizontal="left" vertical="top" wrapText="1"/>
      <protection hidden="1"/>
    </xf>
    <xf numFmtId="0" fontId="4" fillId="0" borderId="43" xfId="0" applyFont="1" applyBorder="1" applyAlignment="1" applyProtection="1">
      <alignment horizontal="left" vertical="top" wrapText="1"/>
      <protection hidden="1"/>
    </xf>
    <xf numFmtId="0" fontId="4" fillId="2" borderId="42" xfId="0" applyFont="1" applyFill="1" applyBorder="1" applyAlignment="1" applyProtection="1">
      <alignment horizontal="left" vertical="top" wrapText="1"/>
      <protection hidden="1"/>
    </xf>
    <xf numFmtId="0" fontId="4" fillId="0" borderId="0" xfId="0" applyFont="1" applyAlignment="1" applyProtection="1">
      <alignment wrapText="1"/>
      <protection hidden="1"/>
    </xf>
    <xf numFmtId="0" fontId="4" fillId="0" borderId="0" xfId="0" applyFont="1" applyAlignment="1" applyProtection="1">
      <alignment horizontal="right" wrapText="1"/>
      <protection hidden="1"/>
    </xf>
    <xf numFmtId="0" fontId="9" fillId="0" borderId="0" xfId="0" applyFont="1" applyAlignment="1" applyProtection="1">
      <alignment wrapText="1"/>
      <protection hidden="1"/>
    </xf>
    <xf numFmtId="0" fontId="3" fillId="0" borderId="15" xfId="0" applyFont="1" applyBorder="1" applyAlignment="1" applyProtection="1">
      <alignment horizontal="left" vertical="top" wrapText="1"/>
      <protection hidden="1"/>
    </xf>
    <xf numFmtId="0" fontId="4" fillId="0" borderId="0" xfId="2" applyNumberFormat="1" applyFont="1" applyFill="1" applyBorder="1" applyAlignment="1" applyProtection="1">
      <alignment horizontal="left" vertical="top" wrapText="1"/>
      <protection hidden="1"/>
    </xf>
    <xf numFmtId="164" fontId="3" fillId="5" borderId="0" xfId="2" applyNumberFormat="1" applyFont="1" applyFill="1" applyBorder="1" applyAlignment="1" applyProtection="1">
      <alignment horizontal="right" vertical="top"/>
      <protection hidden="1"/>
    </xf>
    <xf numFmtId="0" fontId="3" fillId="6" borderId="38" xfId="0" applyFont="1" applyFill="1" applyBorder="1" applyAlignment="1" applyProtection="1">
      <alignment horizontal="left" vertical="center" wrapText="1"/>
      <protection hidden="1"/>
    </xf>
    <xf numFmtId="0" fontId="4" fillId="0" borderId="0" xfId="0" applyFont="1" applyAlignment="1" applyProtection="1">
      <alignment horizontal="left" vertical="center"/>
      <protection hidden="1"/>
    </xf>
    <xf numFmtId="0" fontId="4" fillId="0" borderId="4" xfId="3" applyBorder="1" applyAlignment="1" applyProtection="1">
      <alignment horizontal="left" vertical="top" wrapText="1"/>
      <protection hidden="1"/>
    </xf>
    <xf numFmtId="0" fontId="4" fillId="0" borderId="4" xfId="0" applyFont="1" applyBorder="1" applyAlignment="1" applyProtection="1">
      <alignment horizontal="right" vertical="top" wrapText="1"/>
      <protection hidden="1"/>
    </xf>
    <xf numFmtId="0" fontId="4" fillId="2" borderId="4" xfId="0" applyFont="1" applyFill="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2" borderId="29" xfId="0" applyFont="1" applyFill="1" applyBorder="1" applyAlignment="1" applyProtection="1">
      <alignment horizontal="left" vertical="top" wrapText="1"/>
      <protection hidden="1"/>
    </xf>
    <xf numFmtId="0" fontId="4" fillId="0" borderId="4" xfId="0" applyFont="1" applyBorder="1" applyAlignment="1" applyProtection="1">
      <alignment horizontal="left" vertical="top" wrapText="1"/>
      <protection hidden="1"/>
    </xf>
    <xf numFmtId="0" fontId="4" fillId="0" borderId="29" xfId="0" applyFont="1" applyBorder="1" applyAlignment="1" applyProtection="1">
      <alignment horizontal="right" vertical="top" wrapText="1"/>
      <protection hidden="1"/>
    </xf>
    <xf numFmtId="0" fontId="4" fillId="5" borderId="4" xfId="0" applyFont="1" applyFill="1" applyBorder="1" applyAlignment="1" applyProtection="1">
      <alignment horizontal="right" vertical="center" wrapText="1"/>
      <protection hidden="1"/>
    </xf>
    <xf numFmtId="0" fontId="4" fillId="0" borderId="17" xfId="0" applyFont="1" applyBorder="1" applyAlignment="1" applyProtection="1">
      <alignment horizontal="right" vertical="top" wrapText="1"/>
      <protection hidden="1"/>
    </xf>
    <xf numFmtId="0" fontId="4" fillId="2" borderId="17" xfId="0" applyFont="1" applyFill="1" applyBorder="1" applyAlignment="1" applyProtection="1">
      <alignment horizontal="left" vertical="top" wrapText="1"/>
      <protection hidden="1"/>
    </xf>
    <xf numFmtId="0" fontId="4" fillId="0" borderId="1" xfId="0" applyFont="1" applyBorder="1" applyAlignment="1" applyProtection="1">
      <alignment horizontal="right" vertical="top" wrapText="1"/>
      <protection hidden="1"/>
    </xf>
    <xf numFmtId="0" fontId="4" fillId="0" borderId="19" xfId="0" applyFont="1" applyBorder="1" applyAlignment="1" applyProtection="1">
      <alignment horizontal="right" vertical="top" wrapText="1"/>
      <protection hidden="1"/>
    </xf>
    <xf numFmtId="0" fontId="4" fillId="0" borderId="30" xfId="0" applyFont="1" applyBorder="1" applyAlignment="1" applyProtection="1">
      <alignment horizontal="right" vertical="top" wrapText="1"/>
      <protection hidden="1"/>
    </xf>
    <xf numFmtId="0" fontId="1" fillId="2" borderId="19" xfId="0" applyFont="1" applyFill="1" applyBorder="1" applyAlignment="1" applyProtection="1">
      <alignment horizontal="left" vertical="top" wrapText="1"/>
      <protection hidden="1"/>
    </xf>
    <xf numFmtId="0" fontId="1" fillId="0" borderId="0" xfId="0" applyFont="1" applyAlignment="1" applyProtection="1">
      <alignment horizontal="left" vertical="top"/>
      <protection hidden="1"/>
    </xf>
    <xf numFmtId="0" fontId="4" fillId="5" borderId="4" xfId="3" applyFill="1" applyBorder="1" applyAlignment="1" applyProtection="1">
      <alignment horizontal="left" vertical="top" wrapText="1"/>
      <protection hidden="1"/>
    </xf>
    <xf numFmtId="0" fontId="4" fillId="5" borderId="4" xfId="0" applyFont="1" applyFill="1" applyBorder="1" applyAlignment="1" applyProtection="1">
      <alignment horizontal="right" vertical="top" wrapText="1"/>
      <protection hidden="1"/>
    </xf>
    <xf numFmtId="0" fontId="4" fillId="5" borderId="0" xfId="0" applyFont="1" applyFill="1" applyAlignment="1" applyProtection="1">
      <alignment horizontal="left" vertical="top" wrapText="1"/>
      <protection hidden="1"/>
    </xf>
    <xf numFmtId="9" fontId="4" fillId="0" borderId="0" xfId="0" applyNumberFormat="1" applyFont="1" applyAlignment="1" applyProtection="1">
      <alignment horizontal="left" vertical="top" wrapText="1"/>
      <protection hidden="1"/>
    </xf>
    <xf numFmtId="0" fontId="4" fillId="5" borderId="17" xfId="0" applyFont="1" applyFill="1" applyBorder="1" applyAlignment="1" applyProtection="1">
      <alignment horizontal="right" vertical="top" wrapText="1"/>
      <protection hidden="1"/>
    </xf>
    <xf numFmtId="0" fontId="4" fillId="5" borderId="0" xfId="0" applyFont="1" applyFill="1" applyAlignment="1" applyProtection="1">
      <alignment horizontal="left" vertical="top"/>
      <protection hidden="1"/>
    </xf>
    <xf numFmtId="0" fontId="4" fillId="5" borderId="19" xfId="0" applyFont="1" applyFill="1" applyBorder="1" applyAlignment="1" applyProtection="1">
      <alignment horizontal="right" vertical="top" wrapText="1"/>
      <protection hidden="1"/>
    </xf>
    <xf numFmtId="0" fontId="4" fillId="0" borderId="0" xfId="0" applyFont="1" applyAlignment="1" applyProtection="1">
      <alignment horizontal="left" vertical="top"/>
      <protection hidden="1"/>
    </xf>
    <xf numFmtId="0" fontId="4" fillId="5" borderId="1" xfId="0" applyFont="1" applyFill="1" applyBorder="1" applyAlignment="1" applyProtection="1">
      <alignment horizontal="right" vertical="top" wrapText="1"/>
      <protection hidden="1"/>
    </xf>
    <xf numFmtId="0" fontId="4" fillId="0" borderId="4" xfId="3" applyBorder="1" applyAlignment="1" applyProtection="1">
      <alignment vertical="top" wrapText="1"/>
      <protection hidden="1"/>
    </xf>
    <xf numFmtId="0" fontId="4" fillId="5" borderId="1" xfId="0" applyFont="1" applyFill="1" applyBorder="1" applyAlignment="1" applyProtection="1">
      <alignment horizontal="left" vertical="top" wrapText="1"/>
      <protection hidden="1"/>
    </xf>
    <xf numFmtId="0" fontId="4" fillId="0" borderId="29" xfId="0" applyFont="1" applyBorder="1" applyAlignment="1" applyProtection="1">
      <alignment horizontal="left" vertical="top" wrapText="1"/>
      <protection hidden="1"/>
    </xf>
    <xf numFmtId="0" fontId="4" fillId="0" borderId="19" xfId="0" applyFont="1" applyBorder="1" applyAlignment="1" applyProtection="1">
      <alignment horizontal="left" vertical="top" wrapText="1"/>
      <protection hidden="1"/>
    </xf>
    <xf numFmtId="0" fontId="4" fillId="2" borderId="1" xfId="0" applyFont="1" applyFill="1" applyBorder="1" applyAlignment="1" applyProtection="1">
      <alignment horizontal="left" vertical="top"/>
      <protection hidden="1"/>
    </xf>
    <xf numFmtId="0" fontId="4" fillId="0" borderId="29" xfId="0" applyFont="1" applyBorder="1" applyAlignment="1" applyProtection="1">
      <alignment horizontal="center" vertical="top" wrapText="1"/>
      <protection hidden="1"/>
    </xf>
    <xf numFmtId="0" fontId="3" fillId="0" borderId="7" xfId="0" applyFont="1" applyBorder="1" applyAlignment="1" applyProtection="1">
      <alignment horizontal="left" vertical="center" wrapText="1"/>
      <protection hidden="1"/>
    </xf>
    <xf numFmtId="0" fontId="3" fillId="0" borderId="40" xfId="0" applyFont="1" applyBorder="1" applyAlignment="1" applyProtection="1">
      <alignment horizontal="left" vertical="center" wrapText="1"/>
      <protection hidden="1"/>
    </xf>
    <xf numFmtId="0" fontId="15" fillId="0" borderId="0" xfId="0" applyFont="1" applyProtection="1">
      <protection hidden="1"/>
    </xf>
    <xf numFmtId="0" fontId="4" fillId="0" borderId="0" xfId="0" applyFont="1" applyAlignment="1" applyProtection="1">
      <alignment horizontal="right"/>
      <protection hidden="1"/>
    </xf>
    <xf numFmtId="0" fontId="5" fillId="0" borderId="0" xfId="0" applyFont="1" applyAlignment="1">
      <alignment horizontal="center" vertical="center" wrapText="1"/>
    </xf>
    <xf numFmtId="0" fontId="3" fillId="0" borderId="0" xfId="1" applyFont="1" applyAlignment="1">
      <alignment horizontal="center" vertical="top" wrapText="1"/>
    </xf>
    <xf numFmtId="0" fontId="1" fillId="0" borderId="38" xfId="0" applyFont="1" applyBorder="1" applyAlignment="1">
      <alignment horizontal="center" vertical="center" wrapText="1" shrinkToFit="1"/>
    </xf>
    <xf numFmtId="0" fontId="1" fillId="0" borderId="3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164" fontId="8" fillId="6" borderId="3" xfId="0" applyNumberFormat="1" applyFont="1" applyFill="1" applyBorder="1" applyAlignment="1">
      <alignment horizontal="left" vertical="center" wrapText="1"/>
    </xf>
    <xf numFmtId="164" fontId="8" fillId="6" borderId="4" xfId="0" applyNumberFormat="1" applyFont="1" applyFill="1" applyBorder="1" applyAlignment="1">
      <alignment horizontal="left" vertical="center" wrapText="1"/>
    </xf>
    <xf numFmtId="164" fontId="8" fillId="6" borderId="5" xfId="0" applyNumberFormat="1" applyFont="1" applyFill="1" applyBorder="1" applyAlignment="1">
      <alignment horizontal="left" vertical="center" wrapText="1"/>
    </xf>
    <xf numFmtId="164" fontId="4" fillId="0" borderId="3" xfId="0" applyNumberFormat="1" applyFont="1" applyBorder="1" applyAlignment="1">
      <alignment horizontal="left" vertical="center" wrapText="1"/>
    </xf>
    <xf numFmtId="164" fontId="4" fillId="0" borderId="4" xfId="0" applyNumberFormat="1" applyFont="1" applyBorder="1" applyAlignment="1">
      <alignment horizontal="left" vertical="center" wrapText="1"/>
    </xf>
    <xf numFmtId="164" fontId="4" fillId="0" borderId="5" xfId="0" applyNumberFormat="1" applyFont="1" applyBorder="1" applyAlignment="1">
      <alignment horizontal="left" vertical="center" wrapText="1"/>
    </xf>
    <xf numFmtId="0" fontId="4" fillId="0" borderId="16" xfId="3" applyBorder="1" applyAlignment="1">
      <alignment horizontal="left" vertical="top" wrapText="1"/>
    </xf>
    <xf numFmtId="0" fontId="4" fillId="0" borderId="9" xfId="3" applyBorder="1" applyAlignment="1">
      <alignment horizontal="left" vertical="top" wrapText="1"/>
    </xf>
    <xf numFmtId="0" fontId="4" fillId="0" borderId="12" xfId="3" applyBorder="1" applyAlignment="1">
      <alignment horizontal="left" vertical="top" wrapText="1"/>
    </xf>
    <xf numFmtId="0" fontId="4" fillId="0" borderId="17" xfId="3" applyBorder="1" applyAlignment="1">
      <alignment horizontal="left" vertical="top" wrapText="1"/>
    </xf>
    <xf numFmtId="0" fontId="4" fillId="0" borderId="1" xfId="3" applyBorder="1" applyAlignment="1">
      <alignment horizontal="left" vertical="top" wrapText="1"/>
    </xf>
    <xf numFmtId="0" fontId="4" fillId="0" borderId="19" xfId="3" applyBorder="1" applyAlignment="1">
      <alignment horizontal="left" vertical="top" wrapText="1"/>
    </xf>
    <xf numFmtId="164" fontId="4" fillId="2" borderId="18" xfId="0" applyNumberFormat="1" applyFont="1" applyFill="1" applyBorder="1" applyAlignment="1" applyProtection="1">
      <alignment horizontal="right" vertical="top" wrapText="1"/>
      <protection hidden="1"/>
    </xf>
    <xf numFmtId="164" fontId="4" fillId="2" borderId="11" xfId="0" applyNumberFormat="1" applyFont="1" applyFill="1" applyBorder="1" applyAlignment="1" applyProtection="1">
      <alignment horizontal="right" vertical="top" wrapText="1"/>
      <protection locked="0" hidden="1"/>
    </xf>
    <xf numFmtId="164" fontId="4" fillId="2" borderId="14" xfId="0" applyNumberFormat="1" applyFont="1" applyFill="1" applyBorder="1" applyAlignment="1" applyProtection="1">
      <alignment horizontal="right" vertical="top" wrapText="1"/>
      <protection locked="0" hidden="1"/>
    </xf>
    <xf numFmtId="0" fontId="4" fillId="5" borderId="16" xfId="3" applyFill="1" applyBorder="1" applyAlignment="1">
      <alignment horizontal="left" vertical="top" wrapText="1"/>
    </xf>
    <xf numFmtId="0" fontId="4" fillId="5" borderId="9" xfId="3" applyFill="1" applyBorder="1" applyAlignment="1">
      <alignment horizontal="left" vertical="top" wrapText="1"/>
    </xf>
    <xf numFmtId="0" fontId="4" fillId="5" borderId="12" xfId="3" applyFill="1" applyBorder="1" applyAlignment="1">
      <alignment horizontal="left" vertical="top" wrapText="1"/>
    </xf>
    <xf numFmtId="0" fontId="4" fillId="5" borderId="17" xfId="3" applyFill="1" applyBorder="1" applyAlignment="1">
      <alignment horizontal="left" vertical="top" wrapText="1"/>
    </xf>
    <xf numFmtId="0" fontId="4" fillId="5" borderId="1" xfId="3" applyFill="1" applyBorder="1" applyAlignment="1">
      <alignment horizontal="left" vertical="top" wrapText="1"/>
    </xf>
    <xf numFmtId="0" fontId="4" fillId="5" borderId="19" xfId="3" applyFill="1" applyBorder="1" applyAlignment="1">
      <alignment horizontal="left" vertical="top" wrapText="1"/>
    </xf>
    <xf numFmtId="0" fontId="4" fillId="0" borderId="16" xfId="3" applyBorder="1" applyAlignment="1">
      <alignment vertical="top" wrapText="1"/>
    </xf>
    <xf numFmtId="0" fontId="4" fillId="0" borderId="9" xfId="3" applyBorder="1" applyAlignment="1">
      <alignment vertical="top" wrapText="1"/>
    </xf>
    <xf numFmtId="0" fontId="4" fillId="0" borderId="12" xfId="3" applyBorder="1" applyAlignment="1">
      <alignment vertical="top" wrapText="1"/>
    </xf>
    <xf numFmtId="0" fontId="4" fillId="5" borderId="17" xfId="3" applyFill="1" applyBorder="1" applyAlignment="1">
      <alignment vertical="top" wrapText="1"/>
    </xf>
    <xf numFmtId="0" fontId="4" fillId="5" borderId="19" xfId="3" applyFill="1" applyBorder="1" applyAlignment="1">
      <alignment vertical="top" wrapText="1"/>
    </xf>
    <xf numFmtId="0" fontId="3" fillId="4" borderId="3" xfId="3" applyFont="1" applyFill="1" applyBorder="1" applyAlignment="1">
      <alignment horizontal="left" vertical="top" wrapText="1"/>
    </xf>
    <xf numFmtId="0" fontId="3" fillId="4" borderId="4" xfId="3" applyFont="1" applyFill="1" applyBorder="1" applyAlignment="1">
      <alignment horizontal="left" vertical="top" wrapText="1"/>
    </xf>
    <xf numFmtId="0" fontId="3" fillId="4" borderId="5" xfId="3" applyFont="1" applyFill="1" applyBorder="1" applyAlignment="1">
      <alignment horizontal="left" vertical="top"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11" fillId="3" borderId="3" xfId="0" applyNumberFormat="1" applyFont="1" applyFill="1" applyBorder="1" applyAlignment="1">
      <alignment horizontal="center" vertical="center"/>
    </xf>
    <xf numFmtId="164" fontId="11" fillId="3" borderId="4" xfId="0" applyNumberFormat="1" applyFont="1" applyFill="1" applyBorder="1" applyAlignment="1">
      <alignment horizontal="center" vertical="center"/>
    </xf>
    <xf numFmtId="164" fontId="11" fillId="3" borderId="5" xfId="0" applyNumberFormat="1" applyFont="1" applyFill="1" applyBorder="1" applyAlignment="1">
      <alignment horizontal="center" vertical="center"/>
    </xf>
    <xf numFmtId="164" fontId="12" fillId="6" borderId="3" xfId="0" applyNumberFormat="1" applyFont="1" applyFill="1" applyBorder="1" applyAlignment="1">
      <alignment horizontal="center" vertical="center"/>
    </xf>
    <xf numFmtId="164" fontId="12" fillId="6" borderId="4" xfId="0" applyNumberFormat="1" applyFont="1" applyFill="1" applyBorder="1" applyAlignment="1">
      <alignment horizontal="center" vertical="center"/>
    </xf>
    <xf numFmtId="164" fontId="12" fillId="6" borderId="5" xfId="0" applyNumberFormat="1" applyFont="1" applyFill="1" applyBorder="1" applyAlignment="1">
      <alignment horizontal="center" vertical="center"/>
    </xf>
    <xf numFmtId="0" fontId="4" fillId="5" borderId="1" xfId="0" applyFont="1" applyFill="1" applyBorder="1" applyAlignment="1">
      <alignment horizontal="right" vertical="top" wrapText="1"/>
    </xf>
    <xf numFmtId="0" fontId="4" fillId="5" borderId="19" xfId="0" applyFont="1" applyFill="1" applyBorder="1" applyAlignment="1">
      <alignment horizontal="righ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1" xfId="0" applyFont="1" applyBorder="1" applyAlignment="1">
      <alignment horizontal="right" vertical="top" wrapText="1"/>
    </xf>
    <xf numFmtId="0" fontId="4" fillId="0" borderId="19" xfId="0" applyFont="1" applyBorder="1" applyAlignment="1">
      <alignment horizontal="right" vertical="top" wrapText="1"/>
    </xf>
    <xf numFmtId="164" fontId="4" fillId="2" borderId="28" xfId="0" applyNumberFormat="1" applyFont="1" applyFill="1" applyBorder="1" applyAlignment="1" applyProtection="1">
      <alignment horizontal="right" vertical="top" wrapText="1"/>
      <protection hidden="1"/>
    </xf>
    <xf numFmtId="164" fontId="4" fillId="2" borderId="21" xfId="0" applyNumberFormat="1" applyFont="1" applyFill="1" applyBorder="1" applyAlignment="1" applyProtection="1">
      <alignment horizontal="right" vertical="top" wrapText="1"/>
      <protection hidden="1"/>
    </xf>
    <xf numFmtId="164" fontId="4" fillId="2" borderId="23" xfId="0" applyNumberFormat="1" applyFont="1" applyFill="1" applyBorder="1" applyAlignment="1" applyProtection="1">
      <alignment horizontal="right" vertical="top" wrapText="1"/>
      <protection hidden="1"/>
    </xf>
    <xf numFmtId="164" fontId="8" fillId="6" borderId="24" xfId="0" applyNumberFormat="1" applyFont="1" applyFill="1" applyBorder="1" applyAlignment="1">
      <alignment horizontal="left" vertical="center" wrapText="1"/>
    </xf>
    <xf numFmtId="164" fontId="8" fillId="6" borderId="25" xfId="0" applyNumberFormat="1" applyFont="1" applyFill="1" applyBorder="1" applyAlignment="1">
      <alignment horizontal="left" vertical="center" wrapText="1"/>
    </xf>
    <xf numFmtId="164" fontId="8" fillId="6" borderId="26" xfId="0" applyNumberFormat="1" applyFont="1" applyFill="1" applyBorder="1" applyAlignment="1">
      <alignment horizontal="left" vertical="center" wrapText="1"/>
    </xf>
    <xf numFmtId="0" fontId="4" fillId="0" borderId="3" xfId="3" applyBorder="1" applyAlignment="1">
      <alignment horizontal="left" vertical="top" wrapText="1"/>
    </xf>
    <xf numFmtId="0" fontId="4" fillId="0" borderId="4" xfId="3" applyBorder="1" applyAlignment="1">
      <alignment horizontal="left" vertical="top" wrapText="1"/>
    </xf>
    <xf numFmtId="0" fontId="4" fillId="0" borderId="30" xfId="3" applyBorder="1" applyAlignment="1">
      <alignment horizontal="left" vertical="top" wrapText="1"/>
    </xf>
    <xf numFmtId="0" fontId="4" fillId="0" borderId="31" xfId="3" applyBorder="1" applyAlignment="1">
      <alignment horizontal="left" vertical="top" wrapText="1"/>
    </xf>
    <xf numFmtId="0" fontId="4" fillId="0" borderId="29" xfId="3" applyBorder="1" applyAlignment="1">
      <alignment horizontal="left" vertical="top" wrapText="1"/>
    </xf>
    <xf numFmtId="164" fontId="4" fillId="2" borderId="5" xfId="0" applyNumberFormat="1" applyFont="1" applyFill="1" applyBorder="1" applyAlignment="1" applyProtection="1">
      <alignment horizontal="right" vertical="top" wrapText="1"/>
      <protection hidden="1"/>
    </xf>
    <xf numFmtId="164" fontId="4" fillId="2" borderId="5" xfId="0" applyNumberFormat="1" applyFont="1" applyFill="1" applyBorder="1" applyAlignment="1" applyProtection="1">
      <alignment horizontal="right" vertical="top" wrapText="1"/>
      <protection locked="0" hidden="1"/>
    </xf>
    <xf numFmtId="0" fontId="4" fillId="5" borderId="3" xfId="3" applyFill="1" applyBorder="1" applyAlignment="1">
      <alignment horizontal="left" vertical="top" wrapText="1"/>
    </xf>
    <xf numFmtId="0" fontId="4" fillId="5" borderId="4" xfId="3" applyFill="1" applyBorder="1" applyAlignment="1">
      <alignment horizontal="left" vertical="top" wrapText="1"/>
    </xf>
    <xf numFmtId="0" fontId="4" fillId="0" borderId="3" xfId="3" applyBorder="1" applyAlignment="1">
      <alignment vertical="top" wrapText="1"/>
    </xf>
    <xf numFmtId="0" fontId="4" fillId="5" borderId="4" xfId="3" applyFill="1" applyBorder="1" applyAlignment="1">
      <alignment vertical="top" wrapText="1"/>
    </xf>
    <xf numFmtId="0" fontId="3" fillId="4" borderId="20" xfId="3" applyFont="1" applyFill="1" applyBorder="1" applyAlignment="1">
      <alignment horizontal="left" vertical="top" wrapText="1"/>
    </xf>
    <xf numFmtId="0" fontId="3" fillId="4" borderId="31" xfId="3" applyFont="1" applyFill="1" applyBorder="1" applyAlignment="1">
      <alignment horizontal="left" vertical="top" wrapText="1"/>
    </xf>
    <xf numFmtId="0" fontId="3" fillId="4" borderId="21" xfId="3" applyFont="1" applyFill="1" applyBorder="1" applyAlignment="1">
      <alignment horizontal="left" vertical="top" wrapText="1"/>
    </xf>
    <xf numFmtId="164" fontId="11" fillId="3" borderId="24" xfId="0" applyNumberFormat="1" applyFont="1" applyFill="1" applyBorder="1" applyAlignment="1">
      <alignment horizontal="center" vertical="center"/>
    </xf>
    <xf numFmtId="164" fontId="11" fillId="3" borderId="25" xfId="0" applyNumberFormat="1" applyFont="1" applyFill="1" applyBorder="1" applyAlignment="1">
      <alignment horizontal="center" vertical="center"/>
    </xf>
    <xf numFmtId="164" fontId="11" fillId="3" borderId="26" xfId="0" applyNumberFormat="1" applyFont="1" applyFill="1" applyBorder="1" applyAlignment="1">
      <alignment horizontal="center" vertical="center"/>
    </xf>
    <xf numFmtId="164" fontId="12" fillId="6" borderId="24" xfId="0" applyNumberFormat="1" applyFont="1" applyFill="1" applyBorder="1" applyAlignment="1">
      <alignment horizontal="center" vertical="center"/>
    </xf>
    <xf numFmtId="164" fontId="12" fillId="6" borderId="25" xfId="0" applyNumberFormat="1" applyFont="1" applyFill="1" applyBorder="1" applyAlignment="1">
      <alignment horizontal="center" vertical="center"/>
    </xf>
    <xf numFmtId="164" fontId="12" fillId="6" borderId="26" xfId="0" applyNumberFormat="1" applyFont="1" applyFill="1" applyBorder="1" applyAlignment="1">
      <alignment horizontal="center" vertical="center"/>
    </xf>
    <xf numFmtId="0" fontId="4" fillId="0" borderId="27" xfId="3" applyBorder="1" applyAlignment="1">
      <alignment horizontal="left" vertical="top" wrapText="1"/>
    </xf>
    <xf numFmtId="0" fontId="4" fillId="0" borderId="22" xfId="3" applyBorder="1" applyAlignment="1">
      <alignment horizontal="left" vertical="top" wrapText="1"/>
    </xf>
    <xf numFmtId="0" fontId="4" fillId="5" borderId="27" xfId="3" applyFill="1" applyBorder="1" applyAlignment="1">
      <alignment horizontal="left" vertical="top" wrapText="1"/>
    </xf>
    <xf numFmtId="0" fontId="4" fillId="5" borderId="22" xfId="3" applyFill="1" applyBorder="1" applyAlignment="1">
      <alignment horizontal="left" vertical="top" wrapText="1"/>
    </xf>
    <xf numFmtId="0" fontId="4" fillId="5" borderId="30" xfId="3" applyFill="1" applyBorder="1" applyAlignment="1">
      <alignment vertical="top" wrapText="1"/>
    </xf>
    <xf numFmtId="0" fontId="4" fillId="5" borderId="29" xfId="3" applyFill="1" applyBorder="1" applyAlignment="1">
      <alignment vertical="top" wrapText="1"/>
    </xf>
    <xf numFmtId="0" fontId="4" fillId="5" borderId="30" xfId="3" applyFill="1" applyBorder="1" applyAlignment="1">
      <alignment horizontal="left" vertical="top" wrapText="1"/>
    </xf>
    <xf numFmtId="0" fontId="4" fillId="5" borderId="29" xfId="3" applyFill="1" applyBorder="1" applyAlignment="1">
      <alignment horizontal="left" vertical="top" wrapText="1"/>
    </xf>
    <xf numFmtId="0" fontId="4" fillId="5" borderId="20" xfId="3" applyFill="1" applyBorder="1" applyAlignment="1">
      <alignment horizontal="left" vertical="top" wrapText="1"/>
    </xf>
    <xf numFmtId="0" fontId="4" fillId="5" borderId="31" xfId="3" applyFill="1" applyBorder="1" applyAlignment="1">
      <alignment horizontal="left" vertical="top" wrapText="1"/>
    </xf>
    <xf numFmtId="164" fontId="4" fillId="2" borderId="11" xfId="0" applyNumberFormat="1" applyFont="1" applyFill="1" applyBorder="1" applyAlignment="1" applyProtection="1">
      <alignment horizontal="right" vertical="top" wrapText="1"/>
      <protection hidden="1"/>
    </xf>
    <xf numFmtId="164" fontId="4" fillId="2" borderId="14" xfId="0" applyNumberFormat="1" applyFont="1" applyFill="1" applyBorder="1" applyAlignment="1" applyProtection="1">
      <alignment horizontal="right" vertical="top" wrapText="1"/>
      <protection hidden="1"/>
    </xf>
    <xf numFmtId="164" fontId="4" fillId="2" borderId="5" xfId="0" applyNumberFormat="1" applyFont="1" applyFill="1" applyBorder="1" applyAlignment="1" applyProtection="1">
      <alignment horizontal="left" vertical="top" wrapText="1"/>
      <protection hidden="1"/>
    </xf>
    <xf numFmtId="164" fontId="4" fillId="2" borderId="5" xfId="0" applyNumberFormat="1" applyFont="1" applyFill="1" applyBorder="1" applyAlignment="1" applyProtection="1">
      <alignment horizontal="left" vertical="top" wrapText="1"/>
      <protection locked="0" hidden="1"/>
    </xf>
    <xf numFmtId="0" fontId="4" fillId="0" borderId="30" xfId="0" applyFont="1" applyBorder="1" applyAlignment="1">
      <alignment horizontal="left" vertical="top" wrapText="1"/>
    </xf>
    <xf numFmtId="0" fontId="4" fillId="0" borderId="29" xfId="0" applyFont="1" applyBorder="1" applyAlignment="1">
      <alignment horizontal="left" vertical="top" wrapText="1"/>
    </xf>
    <xf numFmtId="0" fontId="4" fillId="0" borderId="28" xfId="0" applyFont="1" applyBorder="1" applyAlignment="1">
      <alignment horizontal="left" vertical="top" wrapText="1"/>
    </xf>
    <xf numFmtId="0" fontId="4" fillId="0" borderId="23" xfId="0" applyFont="1" applyBorder="1" applyAlignment="1">
      <alignment horizontal="left" vertical="top" wrapText="1"/>
    </xf>
    <xf numFmtId="0" fontId="4" fillId="2" borderId="39" xfId="0" applyFont="1" applyFill="1" applyBorder="1" applyAlignment="1">
      <alignment horizontal="left" vertical="top" wrapText="1"/>
    </xf>
    <xf numFmtId="0" fontId="4" fillId="2" borderId="23" xfId="0" applyFont="1" applyFill="1" applyBorder="1" applyAlignment="1" applyProtection="1">
      <alignment horizontal="left" vertical="top" wrapText="1"/>
      <protection locked="0"/>
    </xf>
    <xf numFmtId="0" fontId="4" fillId="0" borderId="20" xfId="3" applyBorder="1" applyAlignment="1">
      <alignment horizontal="left" vertical="top" wrapText="1"/>
    </xf>
    <xf numFmtId="0" fontId="4" fillId="0" borderId="38" xfId="0" applyFont="1" applyBorder="1" applyAlignment="1">
      <alignment horizontal="right" vertical="top" wrapText="1"/>
    </xf>
    <xf numFmtId="0" fontId="4" fillId="0" borderId="29" xfId="0" applyFont="1" applyBorder="1" applyAlignment="1">
      <alignment horizontal="right" vertical="top" wrapText="1"/>
    </xf>
    <xf numFmtId="0" fontId="4" fillId="2" borderId="39" xfId="0" applyFont="1" applyFill="1" applyBorder="1" applyAlignment="1">
      <alignment horizontal="center" vertical="top" wrapText="1"/>
    </xf>
    <xf numFmtId="0" fontId="4" fillId="2" borderId="23" xfId="0" applyFont="1" applyFill="1" applyBorder="1" applyAlignment="1">
      <alignment horizontal="center" vertical="top" wrapText="1"/>
    </xf>
    <xf numFmtId="0" fontId="3" fillId="4" borderId="24" xfId="3" applyFont="1" applyFill="1" applyBorder="1" applyAlignment="1">
      <alignment horizontal="left" vertical="top" wrapText="1"/>
    </xf>
    <xf numFmtId="0" fontId="3" fillId="4" borderId="25" xfId="3" applyFont="1" applyFill="1" applyBorder="1" applyAlignment="1">
      <alignment horizontal="left" vertical="top" wrapText="1"/>
    </xf>
    <xf numFmtId="0" fontId="3" fillId="4" borderId="26" xfId="3" applyFont="1" applyFill="1" applyBorder="1" applyAlignment="1">
      <alignment horizontal="left" vertical="top" wrapText="1"/>
    </xf>
    <xf numFmtId="0" fontId="3" fillId="4" borderId="36" xfId="3" applyFont="1" applyFill="1" applyBorder="1" applyAlignment="1">
      <alignment horizontal="left" vertical="top" wrapText="1"/>
    </xf>
    <xf numFmtId="0" fontId="3" fillId="4" borderId="0" xfId="3" applyFont="1" applyFill="1" applyAlignment="1">
      <alignment horizontal="left" vertical="top" wrapText="1"/>
    </xf>
    <xf numFmtId="0" fontId="3" fillId="4" borderId="37" xfId="3" applyFont="1" applyFill="1" applyBorder="1" applyAlignment="1">
      <alignment horizontal="left" vertical="top" wrapText="1"/>
    </xf>
    <xf numFmtId="164" fontId="4" fillId="2" borderId="21" xfId="0" applyNumberFormat="1" applyFont="1" applyFill="1" applyBorder="1" applyAlignment="1" applyProtection="1">
      <alignment horizontal="right" vertical="top" wrapText="1"/>
      <protection locked="0" hidden="1"/>
    </xf>
    <xf numFmtId="164" fontId="4" fillId="2" borderId="23" xfId="0" applyNumberFormat="1" applyFont="1" applyFill="1" applyBorder="1" applyAlignment="1" applyProtection="1">
      <alignment horizontal="right" vertical="top" wrapText="1"/>
      <protection locked="0" hidden="1"/>
    </xf>
    <xf numFmtId="0" fontId="4" fillId="0" borderId="27" xfId="3" applyBorder="1" applyAlignment="1">
      <alignment vertical="top" wrapText="1"/>
    </xf>
    <xf numFmtId="0" fontId="4" fillId="0" borderId="20" xfId="3" applyBorder="1" applyAlignment="1">
      <alignment vertical="top" wrapText="1"/>
    </xf>
    <xf numFmtId="0" fontId="4" fillId="0" borderId="22" xfId="3" applyBorder="1" applyAlignment="1">
      <alignment vertical="top" wrapText="1"/>
    </xf>
    <xf numFmtId="0" fontId="4" fillId="5" borderId="38" xfId="0" applyFont="1" applyFill="1" applyBorder="1" applyAlignment="1">
      <alignment horizontal="right" vertical="top" wrapText="1"/>
    </xf>
    <xf numFmtId="0" fontId="4" fillId="5" borderId="29" xfId="0" applyFont="1" applyFill="1" applyBorder="1" applyAlignment="1">
      <alignment horizontal="right" vertical="top" wrapText="1"/>
    </xf>
    <xf numFmtId="0" fontId="4" fillId="0" borderId="39" xfId="0" applyFont="1" applyBorder="1" applyAlignment="1">
      <alignment horizontal="left" vertical="top" wrapText="1"/>
    </xf>
    <xf numFmtId="0" fontId="4" fillId="0" borderId="30" xfId="3" applyBorder="1" applyAlignment="1" applyProtection="1">
      <alignment horizontal="left" vertical="top" wrapText="1"/>
      <protection hidden="1"/>
    </xf>
    <xf numFmtId="0" fontId="4" fillId="0" borderId="29" xfId="3" applyBorder="1" applyAlignment="1" applyProtection="1">
      <alignment horizontal="left" vertical="top" wrapText="1"/>
      <protection hidden="1"/>
    </xf>
    <xf numFmtId="164" fontId="4" fillId="2" borderId="30" xfId="0" applyNumberFormat="1" applyFont="1" applyFill="1" applyBorder="1" applyAlignment="1" applyProtection="1">
      <alignment horizontal="right" vertical="top" wrapText="1"/>
      <protection hidden="1"/>
    </xf>
    <xf numFmtId="164" fontId="4" fillId="2" borderId="29" xfId="0" applyNumberFormat="1" applyFont="1" applyFill="1" applyBorder="1" applyAlignment="1" applyProtection="1">
      <alignment horizontal="right" vertical="top" wrapText="1"/>
      <protection hidden="1"/>
    </xf>
    <xf numFmtId="0" fontId="4" fillId="0" borderId="4" xfId="3" applyBorder="1" applyAlignment="1" applyProtection="1">
      <alignment horizontal="left" vertical="top" wrapText="1"/>
      <protection hidden="1"/>
    </xf>
    <xf numFmtId="0" fontId="4" fillId="0" borderId="31" xfId="3" applyBorder="1" applyAlignment="1" applyProtection="1">
      <alignment horizontal="left" vertical="top" wrapText="1"/>
      <protection hidden="1"/>
    </xf>
    <xf numFmtId="164" fontId="4" fillId="2" borderId="31" xfId="0" applyNumberFormat="1" applyFont="1" applyFill="1" applyBorder="1" applyAlignment="1" applyProtection="1">
      <alignment horizontal="right" vertical="top" wrapText="1"/>
      <protection hidden="1"/>
    </xf>
    <xf numFmtId="164" fontId="4" fillId="0" borderId="47" xfId="0" applyNumberFormat="1" applyFont="1" applyBorder="1"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164" fontId="8" fillId="6" borderId="10" xfId="0" applyNumberFormat="1" applyFont="1" applyFill="1" applyBorder="1" applyAlignment="1" applyProtection="1">
      <alignment horizontal="left" vertical="center" wrapText="1"/>
      <protection hidden="1"/>
    </xf>
    <xf numFmtId="0" fontId="0" fillId="0" borderId="44" xfId="0" applyBorder="1" applyAlignment="1" applyProtection="1">
      <alignment horizontal="left" vertical="center" wrapText="1"/>
      <protection hidden="1"/>
    </xf>
    <xf numFmtId="0" fontId="4" fillId="5" borderId="4" xfId="3" applyFill="1" applyBorder="1" applyAlignment="1" applyProtection="1">
      <alignment horizontal="left" vertical="top" wrapText="1"/>
      <protection hidden="1"/>
    </xf>
    <xf numFmtId="0" fontId="4" fillId="0" borderId="4" xfId="3" applyBorder="1" applyAlignment="1" applyProtection="1">
      <alignment vertical="top" wrapText="1"/>
      <protection hidden="1"/>
    </xf>
    <xf numFmtId="0" fontId="4" fillId="5" borderId="38" xfId="0" applyFont="1" applyFill="1" applyBorder="1" applyAlignment="1" applyProtection="1">
      <alignment horizontal="right" vertical="top" wrapText="1"/>
      <protection hidden="1"/>
    </xf>
    <xf numFmtId="0" fontId="4" fillId="5" borderId="29" xfId="0" applyFont="1" applyFill="1" applyBorder="1" applyAlignment="1" applyProtection="1">
      <alignment horizontal="right" vertical="top" wrapText="1"/>
      <protection hidden="1"/>
    </xf>
    <xf numFmtId="0" fontId="4" fillId="0" borderId="1" xfId="0" applyFont="1" applyBorder="1" applyAlignment="1" applyProtection="1">
      <alignment horizontal="left" vertical="top" wrapText="1"/>
      <protection hidden="1"/>
    </xf>
    <xf numFmtId="0" fontId="4" fillId="0" borderId="19" xfId="0" applyFont="1" applyBorder="1" applyAlignment="1" applyProtection="1">
      <alignment horizontal="left" vertical="top" wrapText="1"/>
      <protection hidden="1"/>
    </xf>
    <xf numFmtId="0" fontId="4" fillId="5" borderId="30" xfId="3" applyFill="1" applyBorder="1" applyAlignment="1" applyProtection="1">
      <alignment vertical="top" wrapText="1"/>
      <protection hidden="1"/>
    </xf>
    <xf numFmtId="0" fontId="4" fillId="5" borderId="29" xfId="3" applyFill="1" applyBorder="1" applyAlignment="1" applyProtection="1">
      <alignment vertical="top" wrapText="1"/>
      <protection hidden="1"/>
    </xf>
    <xf numFmtId="0" fontId="4" fillId="5" borderId="30" xfId="3" applyFill="1" applyBorder="1" applyAlignment="1" applyProtection="1">
      <alignment horizontal="left" vertical="top" wrapText="1"/>
      <protection hidden="1"/>
    </xf>
    <xf numFmtId="0" fontId="4" fillId="5" borderId="29" xfId="3" applyFill="1" applyBorder="1" applyAlignment="1" applyProtection="1">
      <alignment horizontal="left" vertical="top" wrapText="1"/>
      <protection hidden="1"/>
    </xf>
    <xf numFmtId="0" fontId="4" fillId="5" borderId="31" xfId="3" applyFill="1" applyBorder="1" applyAlignment="1" applyProtection="1">
      <alignment horizontal="left" vertical="top" wrapText="1"/>
      <protection hidden="1"/>
    </xf>
    <xf numFmtId="0" fontId="3" fillId="4" borderId="45" xfId="3" applyFont="1" applyFill="1" applyBorder="1" applyAlignment="1" applyProtection="1">
      <alignment horizontal="left" vertical="top" wrapText="1"/>
      <protection hidden="1"/>
    </xf>
    <xf numFmtId="0" fontId="0" fillId="0" borderId="25"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10" fillId="2" borderId="4" xfId="0" applyFont="1" applyFill="1" applyBorder="1" applyAlignment="1" applyProtection="1">
      <alignment horizontal="center" vertical="center" wrapText="1"/>
      <protection hidden="1"/>
    </xf>
    <xf numFmtId="0" fontId="10" fillId="2" borderId="5" xfId="0" applyFont="1" applyFill="1" applyBorder="1" applyAlignment="1" applyProtection="1">
      <alignment horizontal="center" vertical="center" wrapText="1"/>
      <protection hidden="1"/>
    </xf>
    <xf numFmtId="164" fontId="11" fillId="3" borderId="24" xfId="0" applyNumberFormat="1" applyFont="1" applyFill="1" applyBorder="1" applyAlignment="1" applyProtection="1">
      <alignment horizontal="center" vertical="center"/>
      <protection hidden="1"/>
    </xf>
    <xf numFmtId="164" fontId="11" fillId="3" borderId="25" xfId="0" applyNumberFormat="1" applyFont="1" applyFill="1" applyBorder="1" applyAlignment="1" applyProtection="1">
      <alignment horizontal="center" vertical="center"/>
      <protection hidden="1"/>
    </xf>
    <xf numFmtId="164" fontId="11" fillId="3" borderId="26" xfId="0" applyNumberFormat="1" applyFont="1" applyFill="1" applyBorder="1" applyAlignment="1" applyProtection="1">
      <alignment horizontal="center" vertical="center"/>
      <protection hidden="1"/>
    </xf>
    <xf numFmtId="164" fontId="12" fillId="6" borderId="24" xfId="0" applyNumberFormat="1" applyFont="1" applyFill="1" applyBorder="1" applyAlignment="1" applyProtection="1">
      <alignment horizontal="center" vertical="center"/>
      <protection hidden="1"/>
    </xf>
    <xf numFmtId="164" fontId="12" fillId="6" borderId="25" xfId="0" applyNumberFormat="1" applyFont="1" applyFill="1" applyBorder="1" applyAlignment="1" applyProtection="1">
      <alignment horizontal="center" vertical="center"/>
      <protection hidden="1"/>
    </xf>
    <xf numFmtId="164" fontId="12" fillId="6" borderId="26" xfId="0" applyNumberFormat="1" applyFont="1" applyFill="1" applyBorder="1" applyAlignment="1" applyProtection="1">
      <alignment horizontal="center" vertical="center"/>
      <protection hidden="1"/>
    </xf>
    <xf numFmtId="164" fontId="8" fillId="6" borderId="24" xfId="0" applyNumberFormat="1" applyFont="1" applyFill="1" applyBorder="1" applyAlignment="1" applyProtection="1">
      <alignment horizontal="left" vertical="center" wrapText="1"/>
      <protection hidden="1"/>
    </xf>
    <xf numFmtId="164" fontId="8" fillId="6" borderId="25" xfId="0" applyNumberFormat="1" applyFont="1" applyFill="1" applyBorder="1" applyAlignment="1" applyProtection="1">
      <alignment horizontal="left" vertical="center" wrapText="1"/>
      <protection hidden="1"/>
    </xf>
    <xf numFmtId="164" fontId="8" fillId="6" borderId="26" xfId="0" applyNumberFormat="1" applyFont="1" applyFill="1" applyBorder="1" applyAlignment="1" applyProtection="1">
      <alignment horizontal="left" vertical="center" wrapText="1"/>
      <protection hidden="1"/>
    </xf>
    <xf numFmtId="164" fontId="8" fillId="6" borderId="3" xfId="0" applyNumberFormat="1" applyFont="1" applyFill="1" applyBorder="1" applyAlignment="1" applyProtection="1">
      <alignment horizontal="left" vertical="center" wrapText="1"/>
      <protection hidden="1"/>
    </xf>
    <xf numFmtId="164" fontId="8" fillId="6" borderId="4" xfId="0" applyNumberFormat="1" applyFont="1" applyFill="1" applyBorder="1" applyAlignment="1" applyProtection="1">
      <alignment horizontal="left" vertical="center" wrapText="1"/>
      <protection hidden="1"/>
    </xf>
    <xf numFmtId="164" fontId="8" fillId="6" borderId="5" xfId="0" applyNumberFormat="1" applyFont="1" applyFill="1" applyBorder="1" applyAlignment="1" applyProtection="1">
      <alignment horizontal="left" vertical="center" wrapText="1"/>
      <protection hidden="1"/>
    </xf>
    <xf numFmtId="0" fontId="4" fillId="0" borderId="10" xfId="0" applyFont="1" applyBorder="1" applyAlignment="1" applyProtection="1">
      <alignment horizontal="left" vertical="top" wrapText="1"/>
      <protection hidden="1"/>
    </xf>
    <xf numFmtId="0" fontId="4" fillId="0" borderId="44" xfId="0" applyFont="1" applyBorder="1" applyAlignment="1" applyProtection="1">
      <alignment horizontal="left" vertical="top" wrapText="1"/>
      <protection hidden="1"/>
    </xf>
    <xf numFmtId="164" fontId="4" fillId="0" borderId="45" xfId="0" applyNumberFormat="1" applyFont="1" applyBorder="1" applyAlignment="1" applyProtection="1">
      <alignment horizontal="left" vertical="center" wrapText="1"/>
      <protection hidden="1"/>
    </xf>
    <xf numFmtId="0" fontId="0" fillId="0" borderId="25" xfId="0" applyBorder="1" applyAlignment="1" applyProtection="1">
      <alignment horizontal="left" vertical="center" wrapText="1"/>
      <protection hidden="1"/>
    </xf>
    <xf numFmtId="0" fontId="0" fillId="0" borderId="26" xfId="0" applyBorder="1" applyAlignment="1" applyProtection="1">
      <alignment horizontal="left" vertical="center" wrapText="1"/>
      <protection hidden="1"/>
    </xf>
    <xf numFmtId="0" fontId="0" fillId="2" borderId="0" xfId="0" applyFill="1" applyAlignment="1">
      <alignment vertical="top"/>
    </xf>
  </cellXfs>
  <cellStyles count="5">
    <cellStyle name="Currency 2" xfId="2" xr:uid="{A183AD66-5DAC-42B0-BF79-96E1EBBDC1DC}"/>
    <cellStyle name="Hyperlink" xfId="4" builtinId="8"/>
    <cellStyle name="Normal" xfId="0" builtinId="0"/>
    <cellStyle name="Normal 2" xfId="3" xr:uid="{33784B94-4ABF-4B2A-81CF-D1988330839A}"/>
    <cellStyle name="Normal_WS7884-CostBreakdown-Draft-v04" xfId="1" xr:uid="{660663BA-1B13-47FB-A5FC-3EEC95C5AD81}"/>
  </cellStyles>
  <dxfs count="70">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fgColor auto="1"/>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ata.bls.gov/timeseries/WPU1413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055F9-80FD-41EA-B49D-F974BA3CBD55}">
  <sheetPr>
    <pageSetUpPr fitToPage="1"/>
  </sheetPr>
  <dimension ref="A1:M23"/>
  <sheetViews>
    <sheetView showGridLines="0" tabSelected="1" zoomScaleNormal="100" workbookViewId="0">
      <selection activeCell="E11" sqref="E11:E19"/>
    </sheetView>
  </sheetViews>
  <sheetFormatPr defaultColWidth="9.140625" defaultRowHeight="12.75" x14ac:dyDescent="0.2"/>
  <cols>
    <col min="1" max="1" width="40.7109375" style="2" customWidth="1"/>
    <col min="2" max="2" width="20.7109375" style="2" customWidth="1"/>
    <col min="3" max="3" width="21.5703125" style="2" customWidth="1"/>
    <col min="4" max="4" width="20.85546875" style="2" customWidth="1"/>
    <col min="5" max="13" width="20.7109375" style="2" customWidth="1"/>
    <col min="14" max="16384" width="9.140625" style="2"/>
  </cols>
  <sheetData>
    <row r="1" spans="1:13" ht="15" customHeight="1" x14ac:dyDescent="0.2">
      <c r="A1" s="1" t="s">
        <v>0</v>
      </c>
      <c r="G1" s="3"/>
      <c r="M1" s="3" t="s">
        <v>1</v>
      </c>
    </row>
    <row r="2" spans="1:13" ht="15" customHeight="1" x14ac:dyDescent="0.2">
      <c r="A2" s="1"/>
      <c r="G2" s="3"/>
      <c r="L2" s="3" t="s">
        <v>2</v>
      </c>
      <c r="M2" s="165" t="s">
        <v>1025</v>
      </c>
    </row>
    <row r="3" spans="1:13" s="4" customFormat="1" ht="45" customHeight="1" x14ac:dyDescent="0.25">
      <c r="A3" s="229" t="s">
        <v>3</v>
      </c>
      <c r="B3" s="229"/>
      <c r="C3" s="229"/>
      <c r="D3" s="229"/>
      <c r="E3" s="229"/>
      <c r="F3" s="229"/>
      <c r="G3" s="229"/>
      <c r="H3" s="229"/>
      <c r="I3" s="229"/>
      <c r="J3" s="229"/>
      <c r="K3" s="229"/>
      <c r="L3" s="229"/>
      <c r="M3" s="229"/>
    </row>
    <row r="4" spans="1:13" s="5" customFormat="1" ht="30" customHeight="1" x14ac:dyDescent="0.25">
      <c r="A4" s="230" t="s">
        <v>4</v>
      </c>
      <c r="B4" s="230"/>
      <c r="C4" s="230"/>
      <c r="D4" s="230"/>
      <c r="E4" s="230"/>
      <c r="F4" s="230"/>
      <c r="G4" s="230"/>
      <c r="H4" s="230"/>
      <c r="I4" s="230"/>
      <c r="J4" s="230"/>
      <c r="K4" s="230"/>
      <c r="L4" s="230"/>
      <c r="M4" s="230"/>
    </row>
    <row r="5" spans="1:13" ht="15" customHeight="1" x14ac:dyDescent="0.2"/>
    <row r="6" spans="1:13" s="8" customFormat="1" ht="39.75" customHeight="1" x14ac:dyDescent="0.2">
      <c r="A6" s="6"/>
      <c r="B6" s="7" t="s">
        <v>5</v>
      </c>
      <c r="C6" s="7" t="s">
        <v>6</v>
      </c>
      <c r="D6" s="7" t="s">
        <v>7</v>
      </c>
      <c r="E6" s="7" t="s">
        <v>8</v>
      </c>
      <c r="F6" s="7" t="s">
        <v>9</v>
      </c>
      <c r="G6" s="7" t="s">
        <v>10</v>
      </c>
      <c r="H6" s="7" t="s">
        <v>11</v>
      </c>
      <c r="I6" s="7" t="s">
        <v>12</v>
      </c>
      <c r="J6" s="7" t="s">
        <v>13</v>
      </c>
      <c r="K6" s="7" t="s">
        <v>14</v>
      </c>
      <c r="L6" s="7" t="s">
        <v>15</v>
      </c>
      <c r="M6" s="7" t="s">
        <v>16</v>
      </c>
    </row>
    <row r="7" spans="1:13" s="8" customFormat="1" ht="39.75" customHeight="1" x14ac:dyDescent="0.2">
      <c r="A7" s="9" t="s">
        <v>17</v>
      </c>
      <c r="B7" s="10" t="s">
        <v>18</v>
      </c>
      <c r="C7" s="10" t="s">
        <v>22</v>
      </c>
      <c r="D7" s="10" t="s">
        <v>19</v>
      </c>
      <c r="E7" s="10" t="s">
        <v>22</v>
      </c>
      <c r="F7" s="10" t="s">
        <v>20</v>
      </c>
      <c r="G7" s="10" t="s">
        <v>20</v>
      </c>
      <c r="H7" s="10" t="s">
        <v>21</v>
      </c>
      <c r="I7" s="10" t="s">
        <v>20</v>
      </c>
      <c r="J7" s="10" t="s">
        <v>22</v>
      </c>
      <c r="K7" s="10" t="s">
        <v>21</v>
      </c>
      <c r="L7" s="10" t="s">
        <v>21</v>
      </c>
      <c r="M7" s="10" t="s">
        <v>21</v>
      </c>
    </row>
    <row r="8" spans="1:13" s="8" customFormat="1" ht="15" customHeight="1" x14ac:dyDescent="0.2">
      <c r="A8" s="9" t="s">
        <v>1017</v>
      </c>
      <c r="B8" s="10" t="s">
        <v>1019</v>
      </c>
      <c r="C8" s="10" t="s">
        <v>22</v>
      </c>
      <c r="D8" s="10" t="s">
        <v>1020</v>
      </c>
      <c r="E8" s="10" t="s">
        <v>22</v>
      </c>
      <c r="F8" s="10" t="s">
        <v>1018</v>
      </c>
      <c r="G8" s="10" t="s">
        <v>1018</v>
      </c>
      <c r="H8" s="10" t="s">
        <v>1021</v>
      </c>
      <c r="I8" s="10" t="s">
        <v>1018</v>
      </c>
      <c r="J8" s="10" t="s">
        <v>22</v>
      </c>
      <c r="K8" s="10" t="s">
        <v>1021</v>
      </c>
      <c r="L8" s="10" t="s">
        <v>1021</v>
      </c>
      <c r="M8" s="10" t="s">
        <v>1021</v>
      </c>
    </row>
    <row r="9" spans="1:13" s="13" customFormat="1" ht="44.25" customHeight="1" x14ac:dyDescent="0.25">
      <c r="A9" s="11" t="s">
        <v>23</v>
      </c>
      <c r="B9" s="12" t="s">
        <v>24</v>
      </c>
      <c r="C9" s="12" t="s">
        <v>25</v>
      </c>
      <c r="D9" s="12" t="s">
        <v>26</v>
      </c>
      <c r="E9" s="12" t="s">
        <v>27</v>
      </c>
      <c r="F9" s="12" t="s">
        <v>28</v>
      </c>
      <c r="G9" s="12" t="s">
        <v>28</v>
      </c>
      <c r="H9" s="12" t="s">
        <v>29</v>
      </c>
      <c r="I9" s="12" t="s">
        <v>30</v>
      </c>
      <c r="J9" s="12" t="s">
        <v>31</v>
      </c>
      <c r="K9" s="12" t="s">
        <v>32</v>
      </c>
      <c r="L9" s="12" t="s">
        <v>33</v>
      </c>
      <c r="M9" s="12" t="s">
        <v>34</v>
      </c>
    </row>
    <row r="10" spans="1:13" ht="25.5" x14ac:dyDescent="0.2">
      <c r="A10" s="11" t="s">
        <v>35</v>
      </c>
      <c r="B10" s="12" t="s">
        <v>36</v>
      </c>
      <c r="C10" s="12" t="s">
        <v>37</v>
      </c>
      <c r="D10" s="12" t="s">
        <v>37</v>
      </c>
      <c r="E10" s="12" t="s">
        <v>38</v>
      </c>
      <c r="F10" s="12" t="s">
        <v>39</v>
      </c>
      <c r="G10" s="12" t="s">
        <v>40</v>
      </c>
      <c r="H10" s="12" t="s">
        <v>41</v>
      </c>
      <c r="I10" s="12" t="s">
        <v>42</v>
      </c>
      <c r="J10" s="12" t="s">
        <v>42</v>
      </c>
      <c r="K10" s="12" t="s">
        <v>43</v>
      </c>
      <c r="L10" s="12" t="s">
        <v>44</v>
      </c>
      <c r="M10" s="12" t="s">
        <v>45</v>
      </c>
    </row>
    <row r="11" spans="1:13" ht="18" customHeight="1" x14ac:dyDescent="0.2">
      <c r="A11" s="11" t="s">
        <v>46</v>
      </c>
      <c r="B11" s="14">
        <v>2024</v>
      </c>
      <c r="C11" s="231" t="s">
        <v>1023</v>
      </c>
      <c r="D11" s="14">
        <v>2025</v>
      </c>
      <c r="E11" s="231" t="s">
        <v>1024</v>
      </c>
      <c r="F11" s="14">
        <v>2026</v>
      </c>
      <c r="G11" s="14">
        <v>2026</v>
      </c>
      <c r="H11" s="14">
        <v>2025</v>
      </c>
      <c r="I11" s="14">
        <v>2026</v>
      </c>
      <c r="J11" s="10" t="s">
        <v>22</v>
      </c>
      <c r="K11" s="14">
        <v>2025</v>
      </c>
      <c r="L11" s="14">
        <v>2026</v>
      </c>
      <c r="M11" s="14">
        <v>2026</v>
      </c>
    </row>
    <row r="12" spans="1:13" ht="18" customHeight="1" x14ac:dyDescent="0.2">
      <c r="A12" s="11" t="s">
        <v>48</v>
      </c>
      <c r="B12" s="14" t="s">
        <v>49</v>
      </c>
      <c r="C12" s="232"/>
      <c r="D12" s="14" t="s">
        <v>50</v>
      </c>
      <c r="E12" s="232"/>
      <c r="F12" s="14" t="s">
        <v>50</v>
      </c>
      <c r="G12" s="14" t="s">
        <v>50</v>
      </c>
      <c r="H12" s="14" t="s">
        <v>51</v>
      </c>
      <c r="I12" s="14" t="s">
        <v>52</v>
      </c>
      <c r="J12" s="10" t="s">
        <v>22</v>
      </c>
      <c r="K12" s="14" t="s">
        <v>50</v>
      </c>
      <c r="L12" s="14" t="s">
        <v>53</v>
      </c>
      <c r="M12" s="14" t="s">
        <v>53</v>
      </c>
    </row>
    <row r="13" spans="1:13" ht="18" customHeight="1" x14ac:dyDescent="0.2">
      <c r="A13" s="11" t="s">
        <v>54</v>
      </c>
      <c r="B13" s="14" t="s">
        <v>55</v>
      </c>
      <c r="C13" s="232"/>
      <c r="D13" s="14" t="s">
        <v>56</v>
      </c>
      <c r="E13" s="232"/>
      <c r="F13" s="14" t="s">
        <v>57</v>
      </c>
      <c r="G13" s="14" t="s">
        <v>57</v>
      </c>
      <c r="H13" s="14" t="s">
        <v>58</v>
      </c>
      <c r="I13" s="14" t="s">
        <v>59</v>
      </c>
      <c r="J13" s="10" t="s">
        <v>22</v>
      </c>
      <c r="K13" s="14" t="s">
        <v>60</v>
      </c>
      <c r="L13" s="14" t="s">
        <v>61</v>
      </c>
      <c r="M13" s="14" t="s">
        <v>61</v>
      </c>
    </row>
    <row r="14" spans="1:13" ht="18" customHeight="1" x14ac:dyDescent="0.2">
      <c r="A14" s="11" t="s">
        <v>62</v>
      </c>
      <c r="B14" s="14" t="s">
        <v>63</v>
      </c>
      <c r="C14" s="232"/>
      <c r="D14" s="14" t="s">
        <v>65</v>
      </c>
      <c r="E14" s="232"/>
      <c r="F14" s="14" t="s">
        <v>66</v>
      </c>
      <c r="G14" s="14" t="s">
        <v>66</v>
      </c>
      <c r="H14" s="14">
        <v>4500</v>
      </c>
      <c r="I14" s="14" t="s">
        <v>67</v>
      </c>
      <c r="J14" s="10" t="s">
        <v>22</v>
      </c>
      <c r="K14" s="14" t="s">
        <v>68</v>
      </c>
      <c r="L14" s="14" t="s">
        <v>68</v>
      </c>
      <c r="M14" s="14" t="s">
        <v>68</v>
      </c>
    </row>
    <row r="15" spans="1:13" ht="18" customHeight="1" x14ac:dyDescent="0.2">
      <c r="A15" s="11" t="s">
        <v>69</v>
      </c>
      <c r="B15" s="14">
        <v>2024</v>
      </c>
      <c r="C15" s="232"/>
      <c r="D15" s="14">
        <v>2024</v>
      </c>
      <c r="E15" s="232"/>
      <c r="F15" s="14">
        <v>2026</v>
      </c>
      <c r="G15" s="14">
        <v>2026</v>
      </c>
      <c r="H15" s="14">
        <v>2025</v>
      </c>
      <c r="I15" s="14">
        <v>2026</v>
      </c>
      <c r="J15" s="10" t="s">
        <v>22</v>
      </c>
      <c r="K15" s="14">
        <v>2025</v>
      </c>
      <c r="L15" s="14">
        <v>2025</v>
      </c>
      <c r="M15" s="14">
        <v>2025</v>
      </c>
    </row>
    <row r="16" spans="1:13" ht="18" customHeight="1" x14ac:dyDescent="0.2">
      <c r="A16" s="11" t="s">
        <v>70</v>
      </c>
      <c r="B16" s="14" t="s">
        <v>71</v>
      </c>
      <c r="C16" s="232"/>
      <c r="D16" s="14" t="s">
        <v>72</v>
      </c>
      <c r="E16" s="232"/>
      <c r="F16" s="14" t="s">
        <v>73</v>
      </c>
      <c r="G16" s="14" t="s">
        <v>73</v>
      </c>
      <c r="H16" s="14" t="s">
        <v>74</v>
      </c>
      <c r="I16" s="14" t="s">
        <v>75</v>
      </c>
      <c r="J16" s="10" t="s">
        <v>22</v>
      </c>
      <c r="K16" s="14" t="s">
        <v>76</v>
      </c>
      <c r="L16" s="14" t="s">
        <v>76</v>
      </c>
      <c r="M16" s="14" t="s">
        <v>76</v>
      </c>
    </row>
    <row r="17" spans="1:13" ht="18" customHeight="1" x14ac:dyDescent="0.2">
      <c r="A17" s="11" t="s">
        <v>77</v>
      </c>
      <c r="B17" s="14" t="s">
        <v>78</v>
      </c>
      <c r="C17" s="232"/>
      <c r="D17" s="14" t="s">
        <v>72</v>
      </c>
      <c r="E17" s="232"/>
      <c r="F17" s="14" t="s">
        <v>79</v>
      </c>
      <c r="G17" s="14" t="s">
        <v>79</v>
      </c>
      <c r="H17" s="14" t="s">
        <v>80</v>
      </c>
      <c r="I17" s="14" t="s">
        <v>79</v>
      </c>
      <c r="J17" s="10" t="s">
        <v>22</v>
      </c>
      <c r="K17" s="14" t="s">
        <v>81</v>
      </c>
      <c r="L17" s="15" t="s">
        <v>81</v>
      </c>
      <c r="M17" s="15" t="s">
        <v>81</v>
      </c>
    </row>
    <row r="18" spans="1:13" ht="18" customHeight="1" x14ac:dyDescent="0.2">
      <c r="A18" s="11" t="s">
        <v>82</v>
      </c>
      <c r="B18" s="14" t="s">
        <v>83</v>
      </c>
      <c r="C18" s="232"/>
      <c r="D18" s="14" t="s">
        <v>72</v>
      </c>
      <c r="E18" s="232"/>
      <c r="F18" s="14" t="s">
        <v>68</v>
      </c>
      <c r="G18" s="14" t="s">
        <v>68</v>
      </c>
      <c r="H18" s="14" t="s">
        <v>84</v>
      </c>
      <c r="I18" s="14" t="s">
        <v>68</v>
      </c>
      <c r="J18" s="10" t="s">
        <v>22</v>
      </c>
      <c r="K18" s="14" t="s">
        <v>85</v>
      </c>
      <c r="L18" s="14" t="s">
        <v>86</v>
      </c>
      <c r="M18" s="14" t="s">
        <v>87</v>
      </c>
    </row>
    <row r="19" spans="1:13" s="17" customFormat="1" ht="18" customHeight="1" x14ac:dyDescent="0.2">
      <c r="A19" s="16" t="s">
        <v>88</v>
      </c>
      <c r="B19" s="159">
        <f>78379*('PPI Adj'!C7)</f>
        <v>78692.516000000003</v>
      </c>
      <c r="C19" s="233"/>
      <c r="D19" s="159">
        <f>84479*('PPI Adj'!C7)</f>
        <v>84816.915999999997</v>
      </c>
      <c r="E19" s="233"/>
      <c r="F19" s="159">
        <f>95000*('PPI Adj'!C7)</f>
        <v>95380</v>
      </c>
      <c r="G19" s="159">
        <f>98100*('PPI Adj'!C7)</f>
        <v>98492.4</v>
      </c>
      <c r="H19" s="159">
        <f>220042*('PPI Adj'!C7)</f>
        <v>220922.16800000001</v>
      </c>
      <c r="I19" s="159">
        <f>105500*('PPI Adj'!C7)</f>
        <v>105922</v>
      </c>
      <c r="J19" s="160" t="s">
        <v>22</v>
      </c>
      <c r="K19" s="159">
        <f>171719*('PPI Adj'!C7)</f>
        <v>172405.87599999999</v>
      </c>
      <c r="L19" s="159">
        <f>206141*('PPI Adj'!C7)</f>
        <v>206965.56400000001</v>
      </c>
      <c r="M19" s="159">
        <f>212947*('PPI Adj'!C7)</f>
        <v>213798.788</v>
      </c>
    </row>
    <row r="20" spans="1:13" x14ac:dyDescent="0.2">
      <c r="B20" s="18"/>
      <c r="C20" s="18"/>
      <c r="D20" s="18"/>
      <c r="E20" s="18"/>
      <c r="F20" s="18"/>
      <c r="G20" s="18"/>
      <c r="H20" s="18"/>
      <c r="I20" s="18"/>
      <c r="J20" s="18"/>
      <c r="K20" s="18"/>
      <c r="L20" s="18"/>
      <c r="M20" s="18"/>
    </row>
    <row r="21" spans="1:13" x14ac:dyDescent="0.2">
      <c r="B21" s="18"/>
      <c r="C21" s="18"/>
      <c r="D21" s="18"/>
      <c r="E21" s="18"/>
      <c r="F21" s="18"/>
      <c r="G21" s="18"/>
      <c r="H21" s="18"/>
      <c r="I21" s="18"/>
      <c r="J21" s="18"/>
      <c r="K21" s="18"/>
      <c r="L21" s="18"/>
      <c r="M21" s="18"/>
    </row>
    <row r="22" spans="1:13" hidden="1" x14ac:dyDescent="0.2">
      <c r="A22" s="19" t="s">
        <v>1015</v>
      </c>
      <c r="B22" s="155">
        <f>B19*('PPI Adj'!$C$7)</f>
        <v>79007.286064</v>
      </c>
      <c r="C22" s="155">
        <f>C19*('PPI Adj'!$C$7)</f>
        <v>0</v>
      </c>
      <c r="D22" s="155">
        <f>D19*('PPI Adj'!$C$7)</f>
        <v>85156.183663999996</v>
      </c>
      <c r="E22" s="155">
        <f>E19*('PPI Adj'!$C$7)</f>
        <v>0</v>
      </c>
      <c r="F22" s="155">
        <f>F19*('PPI Adj'!$C$7)</f>
        <v>95761.52</v>
      </c>
      <c r="G22" s="155">
        <f>G19*('PPI Adj'!$C$7)</f>
        <v>98886.369599999991</v>
      </c>
      <c r="H22" s="155">
        <f>H19*('PPI Adj'!$C$7)</f>
        <v>221805.85667199999</v>
      </c>
      <c r="I22" s="155">
        <f>I19*('PPI Adj'!$C$7)</f>
        <v>106345.68799999999</v>
      </c>
      <c r="J22" s="156" t="s">
        <v>22</v>
      </c>
      <c r="K22" s="155">
        <f>K19*('PPI Adj'!$C$7)</f>
        <v>173095.49950399998</v>
      </c>
      <c r="L22" s="155">
        <f>L19*('PPI Adj'!$C$7)</f>
        <v>207793.42625600001</v>
      </c>
      <c r="M22" s="155">
        <f>M19*('PPI Adj'!$C$7)</f>
        <v>214653.983152</v>
      </c>
    </row>
    <row r="23" spans="1:13" hidden="1" x14ac:dyDescent="0.2">
      <c r="A23" s="19" t="s">
        <v>1016</v>
      </c>
      <c r="B23" s="155">
        <f>'LOT A'!$C$18</f>
        <v>78692.516000000003</v>
      </c>
      <c r="C23" s="155">
        <f>'LOT B'!$C$18</f>
        <v>75306.024000000005</v>
      </c>
      <c r="D23" s="155">
        <f>'LOT B-EV'!$C$18</f>
        <v>84816.915999999997</v>
      </c>
      <c r="E23" s="155">
        <f>'LOT C'!$C$18</f>
        <v>77314.024000000005</v>
      </c>
      <c r="F23" s="155">
        <f>'LOT D'!$C$18</f>
        <v>95380</v>
      </c>
      <c r="G23" s="155">
        <f>'LOT E'!$C$18</f>
        <v>98492.4</v>
      </c>
      <c r="H23" s="155">
        <f>'LOT F'!$C$18</f>
        <v>220922.16800000001</v>
      </c>
      <c r="I23" s="155">
        <f>'LOT G'!$C$18</f>
        <v>105922</v>
      </c>
      <c r="J23" s="156" t="s">
        <v>22</v>
      </c>
      <c r="K23" s="155">
        <f>'LOT I'!$C$18</f>
        <v>172405.87599999999</v>
      </c>
      <c r="L23" s="155">
        <f>'LOT J'!$C$18</f>
        <v>206965.56400000001</v>
      </c>
      <c r="M23" s="155">
        <f>'LOT K'!$D$18</f>
        <v>213798.788</v>
      </c>
    </row>
  </sheetData>
  <sheetProtection algorithmName="SHA-512" hashValue="kZDdR2uJK1uZFUzb7QUDCa84Wip1AjLSjRaP8EuICcdLiLClSZhUaWgbPzKgew4K9SJH794XOqf++ujWgLzaAg==" saltValue="fqhEktAK1bucsVGgqGxOiA==" spinCount="100000" sheet="1" formatCells="0" formatRows="0"/>
  <mergeCells count="4">
    <mergeCell ref="A3:M3"/>
    <mergeCell ref="A4:M4"/>
    <mergeCell ref="C11:C19"/>
    <mergeCell ref="E11:E19"/>
  </mergeCells>
  <conditionalFormatting sqref="B11:E11 F11:I19 K11:K19 B12:B19 D12:D19">
    <cfRule type="expression" dxfId="69" priority="1">
      <formula>#REF!="NO"</formula>
    </cfRule>
  </conditionalFormatting>
  <conditionalFormatting sqref="L11:M16 L18:M19">
    <cfRule type="expression" dxfId="68" priority="2">
      <formula>#REF!="NO"</formula>
    </cfRule>
  </conditionalFormatting>
  <conditionalFormatting sqref="L17:M17">
    <cfRule type="expression" dxfId="67" priority="3">
      <formula>$B$2="No"</formula>
    </cfRule>
  </conditionalFormatting>
  <pageMargins left="0.25" right="0.25" top="0.75" bottom="0.75" header="0.3" footer="0.3"/>
  <pageSetup paperSize="5"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04C61-F4EA-44EE-822C-08E94EDECC3C}">
  <sheetPr>
    <pageSetUpPr fitToPage="1"/>
  </sheetPr>
  <dimension ref="A1:G200"/>
  <sheetViews>
    <sheetView showGridLines="0" zoomScaleNormal="100" workbookViewId="0">
      <pane ySplit="5" topLeftCell="A6" activePane="bottomLeft" state="frozen"/>
      <selection activeCell="B18" sqref="B18:C18"/>
      <selection pane="bottomLeft" activeCell="A4" sqref="A4:E4"/>
    </sheetView>
  </sheetViews>
  <sheetFormatPr defaultColWidth="9.140625" defaultRowHeight="12.75" x14ac:dyDescent="0.2"/>
  <cols>
    <col min="1" max="1" width="19.140625" style="2" customWidth="1"/>
    <col min="2" max="2" width="77.28515625" style="2" customWidth="1"/>
    <col min="3" max="3" width="24" style="19" customWidth="1"/>
    <col min="4" max="4" width="19.28515625" style="2" customWidth="1"/>
    <col min="5" max="5" width="13.7109375" style="2"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21</v>
      </c>
      <c r="C3" s="263"/>
      <c r="D3" s="263"/>
      <c r="E3" s="264"/>
    </row>
    <row r="4" spans="1:5" ht="24" thickBot="1" x14ac:dyDescent="0.25">
      <c r="A4" s="297" t="s">
        <v>14</v>
      </c>
      <c r="B4" s="298"/>
      <c r="C4" s="298"/>
      <c r="D4" s="298"/>
      <c r="E4" s="299"/>
    </row>
    <row r="5" spans="1:5" ht="21" thickBot="1" x14ac:dyDescent="0.25">
      <c r="A5" s="300" t="s">
        <v>858</v>
      </c>
      <c r="B5" s="301"/>
      <c r="C5" s="301"/>
      <c r="D5" s="301"/>
      <c r="E5" s="302"/>
    </row>
    <row r="6" spans="1:5" ht="13.5" thickBot="1" x14ac:dyDescent="0.25">
      <c r="A6" s="21"/>
      <c r="B6" s="21"/>
      <c r="C6" s="22"/>
      <c r="D6" s="21"/>
    </row>
    <row r="7" spans="1:5" s="8" customFormat="1" ht="20.100000000000001" customHeight="1" thickBot="1" x14ac:dyDescent="0.25">
      <c r="A7" s="280" t="s">
        <v>91</v>
      </c>
      <c r="B7" s="281"/>
      <c r="C7" s="282"/>
    </row>
    <row r="8" spans="1:5" x14ac:dyDescent="0.2">
      <c r="A8" s="99" t="s">
        <v>46</v>
      </c>
      <c r="B8" s="128" t="s">
        <v>92</v>
      </c>
      <c r="C8" s="100">
        <v>2025</v>
      </c>
    </row>
    <row r="9" spans="1:5" x14ac:dyDescent="0.2">
      <c r="A9" s="26" t="s">
        <v>48</v>
      </c>
      <c r="B9" s="27" t="s">
        <v>93</v>
      </c>
      <c r="C9" s="28" t="s">
        <v>50</v>
      </c>
    </row>
    <row r="10" spans="1:5" x14ac:dyDescent="0.2">
      <c r="A10" s="26" t="s">
        <v>54</v>
      </c>
      <c r="B10" s="27" t="s">
        <v>94</v>
      </c>
      <c r="C10" s="28" t="s">
        <v>60</v>
      </c>
    </row>
    <row r="11" spans="1:5" ht="26.25" thickBot="1" x14ac:dyDescent="0.25">
      <c r="A11" s="29" t="s">
        <v>62</v>
      </c>
      <c r="B11" s="30" t="s">
        <v>95</v>
      </c>
      <c r="C11" s="31" t="s">
        <v>859</v>
      </c>
    </row>
    <row r="12" spans="1:5" x14ac:dyDescent="0.2">
      <c r="A12" s="88" t="s">
        <v>69</v>
      </c>
      <c r="B12" s="24" t="s">
        <v>96</v>
      </c>
      <c r="C12" s="89">
        <v>2025</v>
      </c>
    </row>
    <row r="13" spans="1:5" x14ac:dyDescent="0.2">
      <c r="A13" s="26" t="s">
        <v>70</v>
      </c>
      <c r="B13" s="27" t="s">
        <v>97</v>
      </c>
      <c r="C13" s="28" t="s">
        <v>76</v>
      </c>
    </row>
    <row r="14" spans="1:5" x14ac:dyDescent="0.2">
      <c r="A14" s="26" t="s">
        <v>77</v>
      </c>
      <c r="B14" s="27" t="s">
        <v>98</v>
      </c>
      <c r="C14" s="28" t="s">
        <v>81</v>
      </c>
    </row>
    <row r="15" spans="1:5" ht="28.5" customHeight="1" thickBot="1" x14ac:dyDescent="0.25">
      <c r="A15" s="90" t="s">
        <v>82</v>
      </c>
      <c r="B15" s="30" t="s">
        <v>99</v>
      </c>
      <c r="C15" s="91" t="s">
        <v>85</v>
      </c>
    </row>
    <row r="16" spans="1:5" s="32" customFormat="1" ht="13.5" thickBot="1" x14ac:dyDescent="0.25">
      <c r="C16" s="33"/>
    </row>
    <row r="17" spans="1:5" s="34" customFormat="1" ht="20.100000000000001" customHeight="1" thickBot="1" x14ac:dyDescent="0.25">
      <c r="A17" s="234" t="s">
        <v>100</v>
      </c>
      <c r="B17" s="235"/>
      <c r="C17" s="236"/>
    </row>
    <row r="18" spans="1:5" ht="108.75" customHeight="1" thickBot="1" x14ac:dyDescent="0.25">
      <c r="A18" s="35" t="s">
        <v>88</v>
      </c>
      <c r="B18" s="36" t="s">
        <v>101</v>
      </c>
      <c r="C18" s="161">
        <f>171719*('PPI Adj'!C7)</f>
        <v>172405.87599999999</v>
      </c>
    </row>
    <row r="19" spans="1:5" ht="13.5" thickBot="1" x14ac:dyDescent="0.25">
      <c r="A19" s="37"/>
      <c r="B19" s="38"/>
      <c r="C19" s="39"/>
    </row>
    <row r="20" spans="1:5" s="8" customFormat="1" ht="20.100000000000001" customHeight="1" thickBot="1" x14ac:dyDescent="0.25">
      <c r="A20" s="234" t="s">
        <v>102</v>
      </c>
      <c r="B20" s="235"/>
      <c r="C20" s="235"/>
      <c r="D20" s="236"/>
    </row>
    <row r="21" spans="1:5" ht="45" customHeight="1" thickBot="1" x14ac:dyDescent="0.25">
      <c r="A21" s="237" t="s">
        <v>103</v>
      </c>
      <c r="B21" s="238"/>
      <c r="C21" s="238"/>
      <c r="D21" s="239"/>
    </row>
    <row r="22" spans="1:5" s="43" customFormat="1" ht="26.25" thickBot="1" x14ac:dyDescent="0.3">
      <c r="A22" s="131" t="s">
        <v>104</v>
      </c>
      <c r="B22" s="132" t="s">
        <v>105</v>
      </c>
      <c r="C22" s="41" t="s">
        <v>106</v>
      </c>
      <c r="D22" s="133" t="s">
        <v>107</v>
      </c>
    </row>
    <row r="23" spans="1:5" s="48" customFormat="1" ht="13.5" thickBot="1" x14ac:dyDescent="0.3">
      <c r="A23" s="44" t="s">
        <v>108</v>
      </c>
      <c r="B23" s="45" t="s">
        <v>860</v>
      </c>
      <c r="C23" s="46" t="s">
        <v>110</v>
      </c>
      <c r="D23" s="47" t="s">
        <v>861</v>
      </c>
    </row>
    <row r="24" spans="1:5" s="48" customFormat="1" ht="26.25" thickBot="1" x14ac:dyDescent="0.3">
      <c r="A24" s="44" t="s">
        <v>108</v>
      </c>
      <c r="B24" s="45" t="s">
        <v>334</v>
      </c>
      <c r="C24" s="46" t="s">
        <v>113</v>
      </c>
      <c r="D24" s="47" t="s">
        <v>862</v>
      </c>
    </row>
    <row r="25" spans="1:5" s="48" customFormat="1" ht="39" thickBot="1" x14ac:dyDescent="0.3">
      <c r="A25" s="44" t="s">
        <v>108</v>
      </c>
      <c r="B25" s="45" t="s">
        <v>863</v>
      </c>
      <c r="C25" s="46"/>
      <c r="D25" s="50"/>
    </row>
    <row r="26" spans="1:5" s="48" customFormat="1" ht="13.5" thickBot="1" x14ac:dyDescent="0.3">
      <c r="A26" s="44" t="s">
        <v>108</v>
      </c>
      <c r="B26" s="45" t="s">
        <v>554</v>
      </c>
      <c r="C26" s="46"/>
      <c r="D26" s="50"/>
    </row>
    <row r="27" spans="1:5" s="48" customFormat="1" ht="26.25" thickBot="1" x14ac:dyDescent="0.3">
      <c r="A27" s="44" t="s">
        <v>108</v>
      </c>
      <c r="B27" s="45" t="s">
        <v>864</v>
      </c>
      <c r="C27" s="46"/>
      <c r="D27" s="50"/>
      <c r="E27" s="92"/>
    </row>
    <row r="28" spans="1:5" s="48" customFormat="1" ht="26.25" thickBot="1" x14ac:dyDescent="0.3">
      <c r="A28" s="44" t="s">
        <v>108</v>
      </c>
      <c r="B28" s="45" t="s">
        <v>865</v>
      </c>
      <c r="C28" s="46" t="s">
        <v>119</v>
      </c>
      <c r="D28" s="47">
        <v>19500</v>
      </c>
    </row>
    <row r="29" spans="1:5" s="48" customFormat="1" ht="13.5" thickBot="1" x14ac:dyDescent="0.3">
      <c r="A29" s="44" t="s">
        <v>108</v>
      </c>
      <c r="B29" s="45" t="s">
        <v>866</v>
      </c>
      <c r="C29" s="46" t="s">
        <v>121</v>
      </c>
      <c r="D29" s="47">
        <v>217</v>
      </c>
    </row>
    <row r="30" spans="1:5" s="48" customFormat="1" ht="13.5" thickBot="1" x14ac:dyDescent="0.3">
      <c r="A30" s="44" t="s">
        <v>108</v>
      </c>
      <c r="B30" s="45" t="s">
        <v>341</v>
      </c>
      <c r="C30" s="46" t="s">
        <v>123</v>
      </c>
      <c r="D30" s="47">
        <v>80</v>
      </c>
    </row>
    <row r="31" spans="1:5" s="48" customFormat="1" ht="26.25" thickBot="1" x14ac:dyDescent="0.3">
      <c r="A31" s="44" t="s">
        <v>108</v>
      </c>
      <c r="B31" s="45" t="s">
        <v>124</v>
      </c>
      <c r="C31" s="46"/>
      <c r="D31" s="50"/>
    </row>
    <row r="32" spans="1:5" s="48" customFormat="1" ht="13.5" thickBot="1" x14ac:dyDescent="0.3">
      <c r="A32" s="294" t="s">
        <v>125</v>
      </c>
      <c r="B32" s="295"/>
      <c r="C32" s="295"/>
      <c r="D32" s="296"/>
    </row>
    <row r="33" spans="1:4" s="48" customFormat="1" ht="13.5" thickBot="1" x14ac:dyDescent="0.3">
      <c r="A33" s="44" t="s">
        <v>561</v>
      </c>
      <c r="B33" s="45" t="s">
        <v>562</v>
      </c>
      <c r="C33" s="55"/>
      <c r="D33" s="50"/>
    </row>
    <row r="34" spans="1:4" s="48" customFormat="1" ht="12.75" customHeight="1" x14ac:dyDescent="0.25">
      <c r="A34" s="303" t="s">
        <v>126</v>
      </c>
      <c r="B34" s="285" t="s">
        <v>563</v>
      </c>
      <c r="C34" s="51" t="s">
        <v>128</v>
      </c>
      <c r="D34" s="52">
        <v>8</v>
      </c>
    </row>
    <row r="35" spans="1:4" s="48" customFormat="1" x14ac:dyDescent="0.25">
      <c r="A35" s="323"/>
      <c r="B35" s="286"/>
      <c r="C35" s="53" t="s">
        <v>129</v>
      </c>
      <c r="D35" s="28">
        <v>7.3</v>
      </c>
    </row>
    <row r="36" spans="1:4" s="48" customFormat="1" ht="13.5" thickBot="1" x14ac:dyDescent="0.3">
      <c r="A36" s="304"/>
      <c r="B36" s="287"/>
      <c r="C36" s="54" t="s">
        <v>130</v>
      </c>
      <c r="D36" s="31" t="s">
        <v>867</v>
      </c>
    </row>
    <row r="37" spans="1:4" s="48" customFormat="1" ht="26.25" thickBot="1" x14ac:dyDescent="0.3">
      <c r="A37" s="44" t="s">
        <v>126</v>
      </c>
      <c r="B37" s="45" t="s">
        <v>535</v>
      </c>
      <c r="C37" s="55"/>
      <c r="D37" s="50"/>
    </row>
    <row r="38" spans="1:4" s="48" customFormat="1" ht="13.5" thickBot="1" x14ac:dyDescent="0.3">
      <c r="A38" s="44" t="s">
        <v>133</v>
      </c>
      <c r="B38" s="45" t="s">
        <v>868</v>
      </c>
      <c r="C38" s="55" t="s">
        <v>135</v>
      </c>
      <c r="D38" s="47">
        <v>40</v>
      </c>
    </row>
    <row r="39" spans="1:4" s="48" customFormat="1" ht="26.25" thickBot="1" x14ac:dyDescent="0.3">
      <c r="A39" s="44" t="s">
        <v>136</v>
      </c>
      <c r="B39" s="45" t="s">
        <v>137</v>
      </c>
      <c r="C39" s="46"/>
      <c r="D39" s="50"/>
    </row>
    <row r="40" spans="1:4" s="48" customFormat="1" ht="26.25" thickBot="1" x14ac:dyDescent="0.3">
      <c r="A40" s="44" t="s">
        <v>138</v>
      </c>
      <c r="B40" s="45" t="s">
        <v>869</v>
      </c>
      <c r="C40" s="46" t="s">
        <v>140</v>
      </c>
      <c r="D40" s="47">
        <v>250</v>
      </c>
    </row>
    <row r="41" spans="1:4" s="48" customFormat="1" ht="13.5" customHeight="1" thickBot="1" x14ac:dyDescent="0.3">
      <c r="A41" s="303" t="s">
        <v>138</v>
      </c>
      <c r="B41" s="284" t="s">
        <v>347</v>
      </c>
      <c r="C41" s="121" t="s">
        <v>142</v>
      </c>
      <c r="D41" s="52">
        <v>1500</v>
      </c>
    </row>
    <row r="42" spans="1:4" s="48" customFormat="1" ht="12.75" customHeight="1" thickBot="1" x14ac:dyDescent="0.3">
      <c r="A42" s="323"/>
      <c r="B42" s="284"/>
      <c r="C42" s="53" t="s">
        <v>143</v>
      </c>
      <c r="D42" s="28">
        <v>750</v>
      </c>
    </row>
    <row r="43" spans="1:4" s="48" customFormat="1" ht="13.5" customHeight="1" thickBot="1" x14ac:dyDescent="0.3">
      <c r="A43" s="304"/>
      <c r="B43" s="284"/>
      <c r="C43" s="54" t="s">
        <v>144</v>
      </c>
      <c r="D43" s="31">
        <v>140</v>
      </c>
    </row>
    <row r="44" spans="1:4" s="48" customFormat="1" ht="13.5" thickBot="1" x14ac:dyDescent="0.3">
      <c r="A44" s="44" t="s">
        <v>138</v>
      </c>
      <c r="B44" s="45" t="s">
        <v>145</v>
      </c>
      <c r="C44" s="46"/>
      <c r="D44" s="50"/>
    </row>
    <row r="45" spans="1:4" s="48" customFormat="1" ht="26.25" thickBot="1" x14ac:dyDescent="0.3">
      <c r="A45" s="44" t="s">
        <v>146</v>
      </c>
      <c r="B45" s="45" t="s">
        <v>568</v>
      </c>
      <c r="C45" s="46" t="s">
        <v>148</v>
      </c>
      <c r="D45" s="47" t="s">
        <v>870</v>
      </c>
    </row>
    <row r="46" spans="1:4" s="48" customFormat="1" ht="13.5" thickBot="1" x14ac:dyDescent="0.3">
      <c r="A46" s="44" t="s">
        <v>150</v>
      </c>
      <c r="B46" s="45" t="s">
        <v>871</v>
      </c>
      <c r="C46" s="46" t="s">
        <v>152</v>
      </c>
      <c r="D46" s="47">
        <v>7000</v>
      </c>
    </row>
    <row r="47" spans="1:4" s="48" customFormat="1" ht="13.5" thickBot="1" x14ac:dyDescent="0.3">
      <c r="A47" s="44" t="s">
        <v>153</v>
      </c>
      <c r="B47" s="45" t="s">
        <v>872</v>
      </c>
      <c r="C47" s="46" t="s">
        <v>155</v>
      </c>
      <c r="D47" s="47">
        <v>14706</v>
      </c>
    </row>
    <row r="48" spans="1:4" s="48" customFormat="1" ht="26.25" thickBot="1" x14ac:dyDescent="0.3">
      <c r="A48" s="44" t="s">
        <v>156</v>
      </c>
      <c r="B48" s="45" t="s">
        <v>495</v>
      </c>
      <c r="C48" s="46"/>
      <c r="D48" s="50"/>
    </row>
    <row r="49" spans="1:7" s="48" customFormat="1" ht="12.75" customHeight="1" x14ac:dyDescent="0.25">
      <c r="A49" s="303" t="s">
        <v>156</v>
      </c>
      <c r="B49" s="285" t="s">
        <v>873</v>
      </c>
      <c r="C49" s="51" t="s">
        <v>159</v>
      </c>
      <c r="D49" s="52">
        <v>7000</v>
      </c>
    </row>
    <row r="50" spans="1:7" s="48" customFormat="1" ht="12.75" customHeight="1" thickBot="1" x14ac:dyDescent="0.3">
      <c r="A50" s="304"/>
      <c r="B50" s="287"/>
      <c r="C50" s="54" t="s">
        <v>160</v>
      </c>
      <c r="D50" s="31">
        <v>14706</v>
      </c>
    </row>
    <row r="51" spans="1:7" s="59" customFormat="1" ht="13.5" thickBot="1" x14ac:dyDescent="0.3">
      <c r="A51" s="56" t="s">
        <v>161</v>
      </c>
      <c r="B51" s="57" t="s">
        <v>162</v>
      </c>
      <c r="C51" s="58" t="s">
        <v>163</v>
      </c>
      <c r="D51" s="47" t="s">
        <v>874</v>
      </c>
    </row>
    <row r="52" spans="1:7" s="48" customFormat="1" ht="39" thickBot="1" x14ac:dyDescent="0.3">
      <c r="A52" s="44" t="s">
        <v>165</v>
      </c>
      <c r="B52" s="45" t="s">
        <v>355</v>
      </c>
      <c r="C52" s="46" t="s">
        <v>167</v>
      </c>
      <c r="D52" s="47" t="s">
        <v>875</v>
      </c>
      <c r="E52" s="61"/>
      <c r="F52" s="61"/>
      <c r="G52" s="61"/>
    </row>
    <row r="53" spans="1:7" s="48" customFormat="1" ht="13.5" thickBot="1" x14ac:dyDescent="0.3">
      <c r="A53" s="44" t="s">
        <v>169</v>
      </c>
      <c r="B53" s="45" t="s">
        <v>574</v>
      </c>
      <c r="C53" s="46"/>
      <c r="D53" s="50"/>
    </row>
    <row r="54" spans="1:7" s="48" customFormat="1" ht="13.5" customHeight="1" x14ac:dyDescent="0.25">
      <c r="A54" s="303" t="s">
        <v>575</v>
      </c>
      <c r="B54" s="285" t="s">
        <v>576</v>
      </c>
      <c r="C54" s="51" t="s">
        <v>173</v>
      </c>
      <c r="D54" s="52" t="s">
        <v>876</v>
      </c>
    </row>
    <row r="55" spans="1:7" s="48" customFormat="1" ht="13.5" customHeight="1" x14ac:dyDescent="0.25">
      <c r="A55" s="323"/>
      <c r="B55" s="286"/>
      <c r="C55" s="53" t="s">
        <v>175</v>
      </c>
      <c r="D55" s="28" t="s">
        <v>877</v>
      </c>
    </row>
    <row r="56" spans="1:7" s="48" customFormat="1" ht="13.5" customHeight="1" x14ac:dyDescent="0.25">
      <c r="A56" s="323"/>
      <c r="B56" s="286"/>
      <c r="C56" s="53" t="s">
        <v>176</v>
      </c>
      <c r="D56" s="28" t="s">
        <v>877</v>
      </c>
    </row>
    <row r="57" spans="1:7" s="48" customFormat="1" ht="13.5" customHeight="1" x14ac:dyDescent="0.25">
      <c r="A57" s="323"/>
      <c r="B57" s="286"/>
      <c r="C57" s="53" t="s">
        <v>178</v>
      </c>
      <c r="D57" s="28" t="s">
        <v>793</v>
      </c>
    </row>
    <row r="58" spans="1:7" s="48" customFormat="1" x14ac:dyDescent="0.25">
      <c r="A58" s="323"/>
      <c r="B58" s="286"/>
      <c r="C58" s="53" t="s">
        <v>737</v>
      </c>
      <c r="D58" s="28" t="s">
        <v>794</v>
      </c>
    </row>
    <row r="59" spans="1:7" s="48" customFormat="1" x14ac:dyDescent="0.25">
      <c r="A59" s="323"/>
      <c r="B59" s="286"/>
      <c r="C59" s="53" t="s">
        <v>182</v>
      </c>
      <c r="D59" s="28">
        <v>3970</v>
      </c>
    </row>
    <row r="60" spans="1:7" s="48" customFormat="1" x14ac:dyDescent="0.25">
      <c r="A60" s="323"/>
      <c r="B60" s="286"/>
      <c r="C60" s="53" t="s">
        <v>738</v>
      </c>
      <c r="D60" s="28" t="s">
        <v>794</v>
      </c>
    </row>
    <row r="61" spans="1:7" s="48" customFormat="1" ht="13.5" thickBot="1" x14ac:dyDescent="0.3">
      <c r="A61" s="304"/>
      <c r="B61" s="287"/>
      <c r="C61" s="54" t="s">
        <v>184</v>
      </c>
      <c r="D61" s="31">
        <v>3750</v>
      </c>
    </row>
    <row r="62" spans="1:7" s="64" customFormat="1" ht="13.5" customHeight="1" x14ac:dyDescent="0.25">
      <c r="A62" s="305" t="s">
        <v>185</v>
      </c>
      <c r="B62" s="309" t="s">
        <v>581</v>
      </c>
      <c r="C62" s="62" t="s">
        <v>187</v>
      </c>
      <c r="D62" s="52" t="s">
        <v>878</v>
      </c>
    </row>
    <row r="63" spans="1:7" s="64" customFormat="1" ht="26.25" thickBot="1" x14ac:dyDescent="0.3">
      <c r="A63" s="306"/>
      <c r="B63" s="310"/>
      <c r="C63" s="65" t="s">
        <v>189</v>
      </c>
      <c r="D63" s="31" t="s">
        <v>50</v>
      </c>
    </row>
    <row r="64" spans="1:7" s="48" customFormat="1" ht="26.25" thickBot="1" x14ac:dyDescent="0.3">
      <c r="A64" s="44" t="s">
        <v>196</v>
      </c>
      <c r="B64" s="45" t="s">
        <v>583</v>
      </c>
      <c r="C64" s="46" t="s">
        <v>198</v>
      </c>
      <c r="D64" s="47" t="s">
        <v>879</v>
      </c>
    </row>
    <row r="65" spans="1:4" s="48" customFormat="1" ht="13.5" thickBot="1" x14ac:dyDescent="0.3">
      <c r="A65" s="44" t="s">
        <v>584</v>
      </c>
      <c r="B65" s="45" t="s">
        <v>585</v>
      </c>
      <c r="C65" s="46"/>
      <c r="D65" s="50"/>
    </row>
    <row r="66" spans="1:4" s="48" customFormat="1" ht="13.5" thickBot="1" x14ac:dyDescent="0.3">
      <c r="A66" s="44" t="s">
        <v>200</v>
      </c>
      <c r="B66" s="45" t="s">
        <v>201</v>
      </c>
      <c r="C66" s="46"/>
      <c r="D66" s="50"/>
    </row>
    <row r="67" spans="1:4" s="48" customFormat="1" ht="13.5" customHeight="1" x14ac:dyDescent="0.25">
      <c r="A67" s="303" t="s">
        <v>203</v>
      </c>
      <c r="B67" s="285" t="s">
        <v>880</v>
      </c>
      <c r="C67" s="51" t="s">
        <v>205</v>
      </c>
      <c r="D67" s="52" t="s">
        <v>50</v>
      </c>
    </row>
    <row r="68" spans="1:4" s="48" customFormat="1" ht="12.75" customHeight="1" thickBot="1" x14ac:dyDescent="0.3">
      <c r="A68" s="304"/>
      <c r="B68" s="287"/>
      <c r="C68" s="54" t="s">
        <v>206</v>
      </c>
      <c r="D68" s="31" t="s">
        <v>797</v>
      </c>
    </row>
    <row r="69" spans="1:4" s="59" customFormat="1" ht="13.5" thickBot="1" x14ac:dyDescent="0.3">
      <c r="A69" s="56" t="s">
        <v>208</v>
      </c>
      <c r="B69" s="57" t="s">
        <v>588</v>
      </c>
      <c r="C69" s="58"/>
      <c r="D69" s="50"/>
    </row>
    <row r="70" spans="1:4" s="48" customFormat="1" ht="13.5" thickBot="1" x14ac:dyDescent="0.3">
      <c r="A70" s="44" t="s">
        <v>208</v>
      </c>
      <c r="B70" s="45" t="s">
        <v>210</v>
      </c>
      <c r="C70" s="46"/>
      <c r="D70" s="50"/>
    </row>
    <row r="71" spans="1:4" s="48" customFormat="1" ht="13.5" thickBot="1" x14ac:dyDescent="0.3">
      <c r="A71" s="44" t="s">
        <v>211</v>
      </c>
      <c r="B71" s="45" t="s">
        <v>212</v>
      </c>
      <c r="C71" s="46"/>
      <c r="D71" s="50"/>
    </row>
    <row r="72" spans="1:4" s="59" customFormat="1" ht="13.5" thickBot="1" x14ac:dyDescent="0.3">
      <c r="A72" s="56" t="s">
        <v>208</v>
      </c>
      <c r="B72" s="57" t="s">
        <v>213</v>
      </c>
      <c r="C72" s="58"/>
      <c r="D72" s="50"/>
    </row>
    <row r="73" spans="1:4" s="66" customFormat="1" ht="26.25" thickBot="1" x14ac:dyDescent="0.3">
      <c r="A73" s="44" t="s">
        <v>208</v>
      </c>
      <c r="B73" s="45" t="s">
        <v>589</v>
      </c>
      <c r="C73" s="46"/>
      <c r="D73" s="50"/>
    </row>
    <row r="74" spans="1:4" s="66" customFormat="1" ht="13.5" thickBot="1" x14ac:dyDescent="0.3">
      <c r="A74" s="44" t="s">
        <v>215</v>
      </c>
      <c r="B74" s="45" t="s">
        <v>881</v>
      </c>
      <c r="C74" s="46"/>
      <c r="D74" s="50"/>
    </row>
    <row r="75" spans="1:4" s="48" customFormat="1" ht="13.5" customHeight="1" thickBot="1" x14ac:dyDescent="0.3">
      <c r="A75" s="328" t="s">
        <v>217</v>
      </c>
      <c r="B75" s="329"/>
      <c r="C75" s="329"/>
      <c r="D75" s="330"/>
    </row>
    <row r="76" spans="1:4" s="66" customFormat="1" ht="115.5" thickBot="1" x14ac:dyDescent="0.3">
      <c r="A76" s="44" t="s">
        <v>226</v>
      </c>
      <c r="B76" s="45" t="s">
        <v>591</v>
      </c>
      <c r="C76" s="46"/>
      <c r="D76" s="50"/>
    </row>
    <row r="77" spans="1:4" s="66" customFormat="1" ht="26.25" customHeight="1" thickBot="1" x14ac:dyDescent="0.3">
      <c r="A77" s="303" t="s">
        <v>592</v>
      </c>
      <c r="B77" s="284" t="s">
        <v>593</v>
      </c>
      <c r="C77" s="51" t="s">
        <v>228</v>
      </c>
      <c r="D77" s="52" t="s">
        <v>882</v>
      </c>
    </row>
    <row r="78" spans="1:4" s="66" customFormat="1" ht="25.5" customHeight="1" thickBot="1" x14ac:dyDescent="0.3">
      <c r="A78" s="323"/>
      <c r="B78" s="284"/>
      <c r="C78" s="53" t="s">
        <v>230</v>
      </c>
      <c r="D78" s="28" t="s">
        <v>883</v>
      </c>
    </row>
    <row r="79" spans="1:4" s="66" customFormat="1" ht="68.25" customHeight="1" thickBot="1" x14ac:dyDescent="0.3">
      <c r="A79" s="304"/>
      <c r="B79" s="284"/>
      <c r="C79" s="54" t="s">
        <v>232</v>
      </c>
      <c r="D79" s="31" t="s">
        <v>884</v>
      </c>
    </row>
    <row r="80" spans="1:4" s="59" customFormat="1" ht="26.25" thickBot="1" x14ac:dyDescent="0.3">
      <c r="A80" s="56" t="s">
        <v>375</v>
      </c>
      <c r="B80" s="57" t="s">
        <v>376</v>
      </c>
      <c r="C80" s="58" t="s">
        <v>377</v>
      </c>
      <c r="D80" s="47">
        <v>3</v>
      </c>
    </row>
    <row r="81" spans="1:4" s="59" customFormat="1" ht="13.5" thickBot="1" x14ac:dyDescent="0.3">
      <c r="A81" s="56" t="s">
        <v>208</v>
      </c>
      <c r="B81" s="57" t="s">
        <v>234</v>
      </c>
      <c r="C81" s="58"/>
      <c r="D81" s="50"/>
    </row>
    <row r="82" spans="1:4" s="64" customFormat="1" ht="13.5" customHeight="1" thickBot="1" x14ac:dyDescent="0.3">
      <c r="A82" s="305" t="s">
        <v>208</v>
      </c>
      <c r="B82" s="291" t="s">
        <v>596</v>
      </c>
      <c r="C82" s="62" t="s">
        <v>205</v>
      </c>
      <c r="D82" s="52" t="s">
        <v>609</v>
      </c>
    </row>
    <row r="83" spans="1:4" s="64" customFormat="1" ht="12.75" customHeight="1" thickBot="1" x14ac:dyDescent="0.3">
      <c r="A83" s="306"/>
      <c r="B83" s="291"/>
      <c r="C83" s="65" t="s">
        <v>239</v>
      </c>
      <c r="D83" s="31" t="s">
        <v>885</v>
      </c>
    </row>
    <row r="84" spans="1:4" s="66" customFormat="1" ht="90" thickBot="1" x14ac:dyDescent="0.3">
      <c r="A84" s="44" t="s">
        <v>235</v>
      </c>
      <c r="B84" s="45" t="s">
        <v>599</v>
      </c>
      <c r="C84" s="46"/>
      <c r="D84" s="50"/>
    </row>
    <row r="85" spans="1:4" s="66" customFormat="1" ht="26.25" thickBot="1" x14ac:dyDescent="0.3">
      <c r="A85" s="44" t="s">
        <v>602</v>
      </c>
      <c r="B85" s="45" t="s">
        <v>603</v>
      </c>
      <c r="C85" s="46"/>
      <c r="D85" s="50"/>
    </row>
    <row r="86" spans="1:4" s="64" customFormat="1" ht="26.25" thickBot="1" x14ac:dyDescent="0.3">
      <c r="A86" s="56" t="s">
        <v>378</v>
      </c>
      <c r="B86" s="57" t="s">
        <v>379</v>
      </c>
      <c r="C86" s="58"/>
      <c r="D86" s="50"/>
    </row>
    <row r="87" spans="1:4" s="64" customFormat="1" ht="13.5" customHeight="1" x14ac:dyDescent="0.25">
      <c r="A87" s="305" t="s">
        <v>190</v>
      </c>
      <c r="B87" s="307" t="s">
        <v>604</v>
      </c>
      <c r="C87" s="62" t="s">
        <v>192</v>
      </c>
      <c r="D87" s="52" t="s">
        <v>605</v>
      </c>
    </row>
    <row r="88" spans="1:4" s="64" customFormat="1" ht="31.5" customHeight="1" thickBot="1" x14ac:dyDescent="0.3">
      <c r="A88" s="306"/>
      <c r="B88" s="308"/>
      <c r="C88" s="65" t="s">
        <v>193</v>
      </c>
      <c r="D88" s="31" t="s">
        <v>886</v>
      </c>
    </row>
    <row r="89" spans="1:4" s="64" customFormat="1" ht="26.25" thickBot="1" x14ac:dyDescent="0.3">
      <c r="A89" s="56" t="s">
        <v>194</v>
      </c>
      <c r="B89" s="57" t="s">
        <v>195</v>
      </c>
      <c r="C89" s="58"/>
      <c r="D89" s="50"/>
    </row>
    <row r="90" spans="1:4" s="59" customFormat="1" ht="13.5" customHeight="1" x14ac:dyDescent="0.25">
      <c r="A90" s="305" t="s">
        <v>607</v>
      </c>
      <c r="B90" s="309" t="s">
        <v>608</v>
      </c>
      <c r="C90" s="62" t="s">
        <v>205</v>
      </c>
      <c r="D90" s="52" t="s">
        <v>609</v>
      </c>
    </row>
    <row r="91" spans="1:4" s="59" customFormat="1" ht="13.5" customHeight="1" thickBot="1" x14ac:dyDescent="0.3">
      <c r="A91" s="306"/>
      <c r="B91" s="310"/>
      <c r="C91" s="65" t="s">
        <v>239</v>
      </c>
      <c r="D91" s="31" t="s">
        <v>887</v>
      </c>
    </row>
    <row r="92" spans="1:4" s="59" customFormat="1" ht="13.5" customHeight="1" x14ac:dyDescent="0.25">
      <c r="A92" s="305" t="s">
        <v>237</v>
      </c>
      <c r="B92" s="309" t="s">
        <v>611</v>
      </c>
      <c r="C92" s="62" t="s">
        <v>205</v>
      </c>
      <c r="D92" s="52" t="s">
        <v>609</v>
      </c>
    </row>
    <row r="93" spans="1:4" s="59" customFormat="1" ht="12.75" customHeight="1" x14ac:dyDescent="0.25">
      <c r="A93" s="311"/>
      <c r="B93" s="312"/>
      <c r="C93" s="77" t="s">
        <v>239</v>
      </c>
      <c r="D93" s="28" t="s">
        <v>887</v>
      </c>
    </row>
    <row r="94" spans="1:4" s="59" customFormat="1" x14ac:dyDescent="0.25">
      <c r="A94" s="311"/>
      <c r="B94" s="312"/>
      <c r="C94" s="339"/>
      <c r="D94" s="341"/>
    </row>
    <row r="95" spans="1:4" s="59" customFormat="1" ht="25.5" customHeight="1" thickBot="1" x14ac:dyDescent="0.3">
      <c r="A95" s="306"/>
      <c r="B95" s="310"/>
      <c r="C95" s="340"/>
      <c r="D95" s="320"/>
    </row>
    <row r="96" spans="1:4" s="59" customFormat="1" ht="13.5" thickBot="1" x14ac:dyDescent="0.3">
      <c r="A96" s="56" t="s">
        <v>241</v>
      </c>
      <c r="B96" s="57" t="s">
        <v>612</v>
      </c>
      <c r="C96" s="58" t="s">
        <v>613</v>
      </c>
      <c r="D96" s="47" t="s">
        <v>888</v>
      </c>
    </row>
    <row r="97" spans="1:4" s="66" customFormat="1" ht="13.5" customHeight="1" x14ac:dyDescent="0.25">
      <c r="A97" s="303" t="s">
        <v>243</v>
      </c>
      <c r="B97" s="285" t="s">
        <v>744</v>
      </c>
      <c r="C97" s="51" t="s">
        <v>616</v>
      </c>
      <c r="D97" s="52" t="s">
        <v>617</v>
      </c>
    </row>
    <row r="98" spans="1:4" s="66" customFormat="1" ht="38.25" customHeight="1" thickBot="1" x14ac:dyDescent="0.3">
      <c r="A98" s="304"/>
      <c r="B98" s="287"/>
      <c r="C98" s="54" t="s">
        <v>618</v>
      </c>
      <c r="D98" s="31" t="s">
        <v>889</v>
      </c>
    </row>
    <row r="99" spans="1:4" s="66" customFormat="1" ht="40.5" customHeight="1" thickBot="1" x14ac:dyDescent="0.3">
      <c r="A99" s="44" t="s">
        <v>243</v>
      </c>
      <c r="B99" s="118" t="s">
        <v>620</v>
      </c>
      <c r="C99" s="46"/>
      <c r="D99" s="50"/>
    </row>
    <row r="100" spans="1:4" s="66" customFormat="1" ht="51.75" thickBot="1" x14ac:dyDescent="0.3">
      <c r="A100" s="44" t="s">
        <v>243</v>
      </c>
      <c r="B100" s="45" t="s">
        <v>621</v>
      </c>
      <c r="C100" s="46"/>
      <c r="D100" s="50"/>
    </row>
    <row r="101" spans="1:4" s="66" customFormat="1" ht="39" thickBot="1" x14ac:dyDescent="0.3">
      <c r="A101" s="44" t="s">
        <v>745</v>
      </c>
      <c r="B101" s="45" t="s">
        <v>746</v>
      </c>
      <c r="C101" s="46"/>
      <c r="D101" s="50"/>
    </row>
    <row r="102" spans="1:4" s="66" customFormat="1" ht="51.75" thickBot="1" x14ac:dyDescent="0.3">
      <c r="A102" s="44" t="s">
        <v>381</v>
      </c>
      <c r="B102" s="119" t="s">
        <v>382</v>
      </c>
      <c r="C102" s="46"/>
      <c r="D102" s="50"/>
    </row>
    <row r="103" spans="1:4" s="66" customFormat="1" ht="39" thickBot="1" x14ac:dyDescent="0.3">
      <c r="A103" s="44" t="s">
        <v>384</v>
      </c>
      <c r="B103" s="45" t="s">
        <v>622</v>
      </c>
      <c r="C103" s="46" t="s">
        <v>386</v>
      </c>
      <c r="D103" s="47">
        <v>12.5</v>
      </c>
    </row>
    <row r="104" spans="1:4" s="66" customFormat="1" ht="51.75" thickBot="1" x14ac:dyDescent="0.3">
      <c r="A104" s="44" t="s">
        <v>624</v>
      </c>
      <c r="B104" s="45" t="s">
        <v>890</v>
      </c>
      <c r="C104" s="46"/>
      <c r="D104" s="50"/>
    </row>
    <row r="105" spans="1:4" s="66" customFormat="1" ht="140.25" customHeight="1" thickBot="1" x14ac:dyDescent="0.3">
      <c r="A105" s="44" t="s">
        <v>626</v>
      </c>
      <c r="B105" s="45" t="s">
        <v>627</v>
      </c>
      <c r="C105" s="46" t="s">
        <v>252</v>
      </c>
      <c r="D105" s="47" t="s">
        <v>891</v>
      </c>
    </row>
    <row r="106" spans="1:4" s="66" customFormat="1" ht="51.75" thickBot="1" x14ac:dyDescent="0.3">
      <c r="A106" s="44" t="s">
        <v>388</v>
      </c>
      <c r="B106" s="45" t="s">
        <v>629</v>
      </c>
      <c r="C106" s="46"/>
      <c r="D106" s="50"/>
    </row>
    <row r="107" spans="1:4" s="66" customFormat="1" ht="119.25" customHeight="1" thickBot="1" x14ac:dyDescent="0.3">
      <c r="A107" s="44" t="s">
        <v>630</v>
      </c>
      <c r="B107" s="45" t="s">
        <v>713</v>
      </c>
      <c r="C107" s="46"/>
      <c r="D107" s="50"/>
    </row>
    <row r="108" spans="1:4" s="66" customFormat="1" ht="39" thickBot="1" x14ac:dyDescent="0.3">
      <c r="A108" s="44" t="s">
        <v>632</v>
      </c>
      <c r="B108" s="45" t="s">
        <v>748</v>
      </c>
      <c r="C108" s="46"/>
      <c r="D108" s="50"/>
    </row>
    <row r="109" spans="1:4" s="66" customFormat="1" ht="51.75" thickBot="1" x14ac:dyDescent="0.3">
      <c r="A109" s="44" t="s">
        <v>634</v>
      </c>
      <c r="B109" s="45" t="s">
        <v>635</v>
      </c>
      <c r="C109" s="46"/>
      <c r="D109" s="50"/>
    </row>
    <row r="110" spans="1:4" s="66" customFormat="1" ht="26.25" thickBot="1" x14ac:dyDescent="0.3">
      <c r="A110" s="44" t="s">
        <v>392</v>
      </c>
      <c r="B110" s="119" t="s">
        <v>636</v>
      </c>
      <c r="C110" s="46"/>
      <c r="D110" s="50"/>
    </row>
    <row r="111" spans="1:4" s="66" customFormat="1" ht="26.25" thickBot="1" x14ac:dyDescent="0.3">
      <c r="A111" s="44" t="s">
        <v>255</v>
      </c>
      <c r="B111" s="45" t="s">
        <v>256</v>
      </c>
      <c r="C111" s="46"/>
      <c r="D111" s="50"/>
    </row>
    <row r="112" spans="1:4" s="66" customFormat="1" ht="102.75" thickBot="1" x14ac:dyDescent="0.3">
      <c r="A112" s="44" t="s">
        <v>637</v>
      </c>
      <c r="B112" s="45" t="s">
        <v>749</v>
      </c>
      <c r="C112" s="46" t="s">
        <v>397</v>
      </c>
      <c r="D112" s="47" t="s">
        <v>892</v>
      </c>
    </row>
    <row r="113" spans="1:4" s="66" customFormat="1" ht="13.5" customHeight="1" thickBot="1" x14ac:dyDescent="0.3">
      <c r="A113" s="283" t="s">
        <v>399</v>
      </c>
      <c r="B113" s="284" t="s">
        <v>539</v>
      </c>
      <c r="C113" s="51" t="s">
        <v>401</v>
      </c>
      <c r="D113" s="52" t="s">
        <v>402</v>
      </c>
    </row>
    <row r="114" spans="1:4" s="66" customFormat="1" ht="13.5" thickBot="1" x14ac:dyDescent="0.3">
      <c r="A114" s="283"/>
      <c r="B114" s="284"/>
      <c r="C114" s="53" t="s">
        <v>403</v>
      </c>
      <c r="D114" s="28" t="s">
        <v>893</v>
      </c>
    </row>
    <row r="115" spans="1:4" s="66" customFormat="1" ht="66" customHeight="1" thickBot="1" x14ac:dyDescent="0.3">
      <c r="A115" s="283"/>
      <c r="B115" s="284"/>
      <c r="C115" s="107"/>
      <c r="D115" s="108"/>
    </row>
    <row r="116" spans="1:4" s="66" customFormat="1" ht="26.25" thickBot="1" x14ac:dyDescent="0.3">
      <c r="A116" s="44" t="s">
        <v>751</v>
      </c>
      <c r="B116" s="45" t="s">
        <v>405</v>
      </c>
      <c r="C116" s="46"/>
      <c r="D116" s="50"/>
    </row>
    <row r="117" spans="1:4" s="66" customFormat="1" ht="77.25" thickBot="1" x14ac:dyDescent="0.3">
      <c r="A117" s="44" t="s">
        <v>399</v>
      </c>
      <c r="B117" s="45" t="s">
        <v>406</v>
      </c>
      <c r="C117" s="46" t="s">
        <v>407</v>
      </c>
      <c r="D117" s="47" t="s">
        <v>894</v>
      </c>
    </row>
    <row r="118" spans="1:4" s="66" customFormat="1" ht="13.5" customHeight="1" thickBot="1" x14ac:dyDescent="0.3">
      <c r="A118" s="336" t="s">
        <v>399</v>
      </c>
      <c r="B118" s="284" t="s">
        <v>511</v>
      </c>
      <c r="C118" s="51" t="s">
        <v>205</v>
      </c>
      <c r="D118" s="52" t="s">
        <v>410</v>
      </c>
    </row>
    <row r="119" spans="1:4" s="66" customFormat="1" ht="12.75" customHeight="1" thickBot="1" x14ac:dyDescent="0.3">
      <c r="A119" s="337"/>
      <c r="B119" s="284"/>
      <c r="C119" s="53" t="s">
        <v>206</v>
      </c>
      <c r="D119" s="28" t="s">
        <v>895</v>
      </c>
    </row>
    <row r="120" spans="1:4" s="66" customFormat="1" ht="25.5" customHeight="1" thickBot="1" x14ac:dyDescent="0.3">
      <c r="A120" s="338"/>
      <c r="B120" s="284"/>
      <c r="C120" s="54"/>
      <c r="D120" s="72"/>
    </row>
    <row r="121" spans="1:4" s="66" customFormat="1" ht="39" thickBot="1" x14ac:dyDescent="0.3">
      <c r="A121" s="44" t="s">
        <v>399</v>
      </c>
      <c r="B121" s="45" t="s">
        <v>752</v>
      </c>
      <c r="C121" s="46"/>
      <c r="D121" s="50"/>
    </row>
    <row r="122" spans="1:4" s="66" customFormat="1" ht="26.25" thickBot="1" x14ac:dyDescent="0.3">
      <c r="A122" s="44" t="s">
        <v>399</v>
      </c>
      <c r="B122" s="45" t="s">
        <v>413</v>
      </c>
      <c r="C122" s="46"/>
      <c r="D122" s="50"/>
    </row>
    <row r="123" spans="1:4" s="66" customFormat="1" ht="26.25" thickBot="1" x14ac:dyDescent="0.3">
      <c r="A123" s="44" t="s">
        <v>399</v>
      </c>
      <c r="B123" s="45" t="s">
        <v>414</v>
      </c>
      <c r="C123" s="46"/>
      <c r="D123" s="50"/>
    </row>
    <row r="124" spans="1:4" s="66" customFormat="1" ht="51.75" thickBot="1" x14ac:dyDescent="0.3">
      <c r="A124" s="44" t="s">
        <v>415</v>
      </c>
      <c r="B124" s="45" t="s">
        <v>641</v>
      </c>
      <c r="C124" s="46"/>
      <c r="D124" s="50"/>
    </row>
    <row r="125" spans="1:4" s="66" customFormat="1" ht="39" thickBot="1" x14ac:dyDescent="0.3">
      <c r="A125" s="44" t="s">
        <v>264</v>
      </c>
      <c r="B125" s="45" t="s">
        <v>265</v>
      </c>
      <c r="C125" s="46"/>
      <c r="D125" s="50"/>
    </row>
    <row r="126" spans="1:4" s="59" customFormat="1" ht="26.25" thickBot="1" x14ac:dyDescent="0.3">
      <c r="A126" s="56" t="s">
        <v>266</v>
      </c>
      <c r="B126" s="57" t="s">
        <v>642</v>
      </c>
      <c r="C126" s="58"/>
      <c r="D126" s="50"/>
    </row>
    <row r="127" spans="1:4" s="66" customFormat="1" ht="64.5" thickBot="1" x14ac:dyDescent="0.3">
      <c r="A127" s="44" t="s">
        <v>268</v>
      </c>
      <c r="B127" s="45" t="s">
        <v>417</v>
      </c>
      <c r="C127" s="46"/>
      <c r="D127" s="50"/>
    </row>
    <row r="128" spans="1:4" s="66" customFormat="1" ht="39" thickBot="1" x14ac:dyDescent="0.3">
      <c r="A128" s="44" t="s">
        <v>268</v>
      </c>
      <c r="B128" s="45" t="s">
        <v>753</v>
      </c>
      <c r="C128" s="46"/>
      <c r="D128" s="50"/>
    </row>
    <row r="129" spans="1:4" s="66" customFormat="1" ht="51.75" thickBot="1" x14ac:dyDescent="0.3">
      <c r="A129" s="44" t="s">
        <v>268</v>
      </c>
      <c r="B129" s="45" t="s">
        <v>754</v>
      </c>
      <c r="C129" s="46"/>
      <c r="D129" s="50"/>
    </row>
    <row r="130" spans="1:4" s="66" customFormat="1" ht="64.5" thickBot="1" x14ac:dyDescent="0.3">
      <c r="A130" s="44" t="s">
        <v>420</v>
      </c>
      <c r="B130" s="45" t="s">
        <v>513</v>
      </c>
      <c r="C130" s="46"/>
      <c r="D130" s="50"/>
    </row>
    <row r="131" spans="1:4" s="66" customFormat="1" ht="13.5" customHeight="1" x14ac:dyDescent="0.25">
      <c r="A131" s="303" t="s">
        <v>422</v>
      </c>
      <c r="B131" s="285" t="s">
        <v>896</v>
      </c>
      <c r="C131" s="51" t="s">
        <v>205</v>
      </c>
      <c r="D131" s="52" t="s">
        <v>832</v>
      </c>
    </row>
    <row r="132" spans="1:4" s="66" customFormat="1" ht="12.75" customHeight="1" x14ac:dyDescent="0.25">
      <c r="A132" s="323"/>
      <c r="B132" s="286"/>
      <c r="C132" s="53" t="s">
        <v>206</v>
      </c>
      <c r="D132" s="28" t="s">
        <v>897</v>
      </c>
    </row>
    <row r="133" spans="1:4" s="66" customFormat="1" ht="143.25" customHeight="1" thickBot="1" x14ac:dyDescent="0.3">
      <c r="A133" s="304"/>
      <c r="B133" s="287"/>
      <c r="C133" s="54"/>
      <c r="D133" s="72"/>
    </row>
    <row r="134" spans="1:4" s="66" customFormat="1" ht="76.5" customHeight="1" thickBot="1" x14ac:dyDescent="0.3">
      <c r="A134" s="44" t="s">
        <v>424</v>
      </c>
      <c r="B134" s="45" t="s">
        <v>756</v>
      </c>
      <c r="C134" s="46"/>
      <c r="D134" s="50"/>
    </row>
    <row r="135" spans="1:4" s="66" customFormat="1" ht="13.5" customHeight="1" x14ac:dyDescent="0.25">
      <c r="A135" s="303" t="s">
        <v>272</v>
      </c>
      <c r="B135" s="285" t="s">
        <v>898</v>
      </c>
      <c r="C135" s="51" t="s">
        <v>205</v>
      </c>
      <c r="D135" s="52" t="s">
        <v>835</v>
      </c>
    </row>
    <row r="136" spans="1:4" s="66" customFormat="1" ht="12.75" customHeight="1" x14ac:dyDescent="0.25">
      <c r="A136" s="323"/>
      <c r="B136" s="286"/>
      <c r="C136" s="53" t="s">
        <v>239</v>
      </c>
      <c r="D136" s="28" t="s">
        <v>899</v>
      </c>
    </row>
    <row r="137" spans="1:4" s="66" customFormat="1" ht="25.5" x14ac:dyDescent="0.25">
      <c r="A137" s="323"/>
      <c r="B137" s="286"/>
      <c r="C137" s="53" t="s">
        <v>649</v>
      </c>
      <c r="D137" s="28">
        <v>15000</v>
      </c>
    </row>
    <row r="138" spans="1:4" s="66" customFormat="1" ht="13.5" customHeight="1" x14ac:dyDescent="0.25">
      <c r="A138" s="323"/>
      <c r="B138" s="286"/>
      <c r="C138" s="53" t="s">
        <v>275</v>
      </c>
      <c r="D138" s="76">
        <v>95000</v>
      </c>
    </row>
    <row r="139" spans="1:4" s="66" customFormat="1" x14ac:dyDescent="0.25">
      <c r="A139" s="323"/>
      <c r="B139" s="286"/>
      <c r="C139" s="53" t="s">
        <v>652</v>
      </c>
      <c r="D139" s="28">
        <v>300</v>
      </c>
    </row>
    <row r="140" spans="1:4" s="66" customFormat="1" ht="13.5" thickBot="1" x14ac:dyDescent="0.3">
      <c r="A140" s="304"/>
      <c r="B140" s="287"/>
      <c r="C140" s="54" t="s">
        <v>277</v>
      </c>
      <c r="D140" s="31">
        <v>2400</v>
      </c>
    </row>
    <row r="141" spans="1:4" s="66" customFormat="1" ht="141" customHeight="1" thickBot="1" x14ac:dyDescent="0.3">
      <c r="A141" s="44" t="s">
        <v>272</v>
      </c>
      <c r="B141" s="45" t="s">
        <v>900</v>
      </c>
      <c r="C141" s="46"/>
      <c r="D141" s="50"/>
    </row>
    <row r="142" spans="1:4" s="66" customFormat="1" ht="78" customHeight="1" thickBot="1" x14ac:dyDescent="0.3">
      <c r="A142" s="44" t="s">
        <v>272</v>
      </c>
      <c r="B142" s="45" t="s">
        <v>427</v>
      </c>
      <c r="C142" s="46"/>
      <c r="D142" s="50"/>
    </row>
    <row r="143" spans="1:4" s="66" customFormat="1" ht="13.5" customHeight="1" thickBot="1" x14ac:dyDescent="0.3">
      <c r="A143" s="303" t="s">
        <v>655</v>
      </c>
      <c r="B143" s="284" t="s">
        <v>656</v>
      </c>
      <c r="C143" s="51" t="s">
        <v>657</v>
      </c>
      <c r="D143" s="52" t="s">
        <v>837</v>
      </c>
    </row>
    <row r="144" spans="1:4" s="66" customFormat="1" ht="12.75" customHeight="1" thickBot="1" x14ac:dyDescent="0.3">
      <c r="A144" s="323"/>
      <c r="B144" s="284"/>
      <c r="C144" s="53" t="s">
        <v>239</v>
      </c>
      <c r="D144" s="28" t="s">
        <v>901</v>
      </c>
    </row>
    <row r="145" spans="1:4" s="66" customFormat="1" ht="13.5" thickBot="1" x14ac:dyDescent="0.3">
      <c r="A145" s="323"/>
      <c r="B145" s="284"/>
      <c r="C145" s="53" t="s">
        <v>660</v>
      </c>
      <c r="D145" s="28" t="s">
        <v>902</v>
      </c>
    </row>
    <row r="146" spans="1:4" s="66" customFormat="1" ht="13.5" thickBot="1" x14ac:dyDescent="0.3">
      <c r="A146" s="304"/>
      <c r="B146" s="284"/>
      <c r="C146" s="54"/>
      <c r="D146" s="72"/>
    </row>
    <row r="147" spans="1:4" s="59" customFormat="1" ht="13.5" customHeight="1" x14ac:dyDescent="0.25">
      <c r="A147" s="305" t="s">
        <v>279</v>
      </c>
      <c r="B147" s="309" t="s">
        <v>759</v>
      </c>
      <c r="C147" s="62" t="s">
        <v>205</v>
      </c>
      <c r="D147" s="52" t="s">
        <v>903</v>
      </c>
    </row>
    <row r="148" spans="1:4" s="59" customFormat="1" ht="12.75" customHeight="1" x14ac:dyDescent="0.25">
      <c r="A148" s="311"/>
      <c r="B148" s="312"/>
      <c r="C148" s="77" t="s">
        <v>239</v>
      </c>
      <c r="D148" s="28" t="s">
        <v>904</v>
      </c>
    </row>
    <row r="149" spans="1:4" s="59" customFormat="1" ht="27.75" customHeight="1" thickBot="1" x14ac:dyDescent="0.3">
      <c r="A149" s="306"/>
      <c r="B149" s="310"/>
      <c r="C149" s="110"/>
      <c r="D149" s="108"/>
    </row>
    <row r="150" spans="1:4" s="66" customFormat="1" ht="28.5" customHeight="1" thickBot="1" x14ac:dyDescent="0.3">
      <c r="A150" s="44" t="s">
        <v>283</v>
      </c>
      <c r="B150" s="45" t="s">
        <v>905</v>
      </c>
      <c r="C150" s="46"/>
      <c r="D150" s="50"/>
    </row>
    <row r="151" spans="1:4" s="66" customFormat="1" ht="13.5" customHeight="1" thickBot="1" x14ac:dyDescent="0.3">
      <c r="A151" s="44" t="s">
        <v>283</v>
      </c>
      <c r="B151" s="45" t="s">
        <v>285</v>
      </c>
      <c r="C151" s="46"/>
      <c r="D151" s="50"/>
    </row>
    <row r="152" spans="1:4" s="66" customFormat="1" ht="13.5" customHeight="1" x14ac:dyDescent="0.25">
      <c r="A152" s="303" t="s">
        <v>283</v>
      </c>
      <c r="B152" s="285" t="s">
        <v>664</v>
      </c>
      <c r="C152" s="51" t="s">
        <v>205</v>
      </c>
      <c r="D152" s="52" t="s">
        <v>432</v>
      </c>
    </row>
    <row r="153" spans="1:4" s="66" customFormat="1" ht="12.75" customHeight="1" x14ac:dyDescent="0.25">
      <c r="A153" s="323"/>
      <c r="B153" s="286"/>
      <c r="C153" s="53" t="s">
        <v>239</v>
      </c>
      <c r="D153" s="28" t="s">
        <v>906</v>
      </c>
    </row>
    <row r="154" spans="1:4" s="66" customFormat="1" ht="80.25" customHeight="1" thickBot="1" x14ac:dyDescent="0.3">
      <c r="A154" s="304"/>
      <c r="B154" s="287"/>
      <c r="C154" s="54"/>
      <c r="D154" s="72"/>
    </row>
    <row r="155" spans="1:4" s="66" customFormat="1" ht="14.25" customHeight="1" x14ac:dyDescent="0.25">
      <c r="A155" s="303" t="s">
        <v>283</v>
      </c>
      <c r="B155" s="285" t="s">
        <v>667</v>
      </c>
      <c r="C155" s="51" t="s">
        <v>437</v>
      </c>
      <c r="D155" s="52">
        <v>17.5</v>
      </c>
    </row>
    <row r="156" spans="1:4" s="66" customFormat="1" ht="15.75" customHeight="1" x14ac:dyDescent="0.25">
      <c r="A156" s="323"/>
      <c r="B156" s="286"/>
      <c r="C156" s="53" t="s">
        <v>439</v>
      </c>
      <c r="D156" s="28">
        <v>35</v>
      </c>
    </row>
    <row r="157" spans="1:4" s="66" customFormat="1" ht="26.25" thickBot="1" x14ac:dyDescent="0.3">
      <c r="A157" s="304"/>
      <c r="B157" s="287"/>
      <c r="C157" s="54" t="s">
        <v>441</v>
      </c>
      <c r="D157" s="31">
        <v>14</v>
      </c>
    </row>
    <row r="158" spans="1:4" s="66" customFormat="1" ht="81.75" customHeight="1" thickBot="1" x14ac:dyDescent="0.3">
      <c r="A158" s="44" t="s">
        <v>283</v>
      </c>
      <c r="B158" s="45" t="s">
        <v>545</v>
      </c>
      <c r="C158" s="46" t="s">
        <v>444</v>
      </c>
      <c r="D158" s="50"/>
    </row>
    <row r="159" spans="1:4" s="66" customFormat="1" ht="51.75" thickBot="1" x14ac:dyDescent="0.3">
      <c r="A159" s="44" t="s">
        <v>283</v>
      </c>
      <c r="B159" s="45" t="s">
        <v>519</v>
      </c>
      <c r="C159" s="46"/>
      <c r="D159" s="50"/>
    </row>
    <row r="160" spans="1:4" s="66" customFormat="1" ht="39" thickBot="1" x14ac:dyDescent="0.3">
      <c r="A160" s="44" t="s">
        <v>283</v>
      </c>
      <c r="B160" s="45" t="s">
        <v>671</v>
      </c>
      <c r="C160" s="46"/>
      <c r="D160" s="50"/>
    </row>
    <row r="161" spans="1:5" s="66" customFormat="1" ht="13.5" customHeight="1" x14ac:dyDescent="0.25">
      <c r="A161" s="303" t="s">
        <v>289</v>
      </c>
      <c r="B161" s="285" t="s">
        <v>446</v>
      </c>
      <c r="C161" s="51" t="s">
        <v>205</v>
      </c>
      <c r="D161" s="52" t="s">
        <v>672</v>
      </c>
    </row>
    <row r="162" spans="1:5" s="66" customFormat="1" ht="12.75" customHeight="1" x14ac:dyDescent="0.25">
      <c r="A162" s="323"/>
      <c r="B162" s="286"/>
      <c r="C162" s="53" t="s">
        <v>239</v>
      </c>
      <c r="D162" s="28" t="s">
        <v>673</v>
      </c>
    </row>
    <row r="163" spans="1:5" s="66" customFormat="1" ht="172.5" customHeight="1" thickBot="1" x14ac:dyDescent="0.3">
      <c r="A163" s="304"/>
      <c r="B163" s="287"/>
      <c r="C163" s="113"/>
      <c r="D163" s="129"/>
    </row>
    <row r="164" spans="1:5" s="66" customFormat="1" ht="12.75" customHeight="1" x14ac:dyDescent="0.25">
      <c r="A164" s="303" t="s">
        <v>215</v>
      </c>
      <c r="B164" s="285" t="s">
        <v>674</v>
      </c>
      <c r="C164" s="51" t="s">
        <v>205</v>
      </c>
      <c r="D164" s="52" t="s">
        <v>675</v>
      </c>
    </row>
    <row r="165" spans="1:5" s="66" customFormat="1" ht="28.5" customHeight="1" thickBot="1" x14ac:dyDescent="0.3">
      <c r="A165" s="304"/>
      <c r="B165" s="287"/>
      <c r="C165" s="107" t="s">
        <v>239</v>
      </c>
      <c r="D165" s="91" t="s">
        <v>907</v>
      </c>
    </row>
    <row r="166" spans="1:5" s="66" customFormat="1" ht="77.25" thickBot="1" x14ac:dyDescent="0.3">
      <c r="A166" s="44" t="s">
        <v>215</v>
      </c>
      <c r="B166" s="45" t="s">
        <v>448</v>
      </c>
      <c r="C166" s="46"/>
      <c r="D166" s="50"/>
    </row>
    <row r="167" spans="1:5" s="66" customFormat="1" ht="51.75" thickBot="1" x14ac:dyDescent="0.3">
      <c r="A167" s="44" t="s">
        <v>215</v>
      </c>
      <c r="B167" s="45" t="s">
        <v>677</v>
      </c>
      <c r="C167" s="46"/>
      <c r="D167" s="50"/>
    </row>
    <row r="168" spans="1:5" s="66" customFormat="1" ht="26.25" thickBot="1" x14ac:dyDescent="0.3">
      <c r="A168" s="44" t="s">
        <v>294</v>
      </c>
      <c r="B168" s="45" t="s">
        <v>295</v>
      </c>
      <c r="C168" s="46"/>
      <c r="D168" s="50"/>
    </row>
    <row r="169" spans="1:5" s="66" customFormat="1" x14ac:dyDescent="0.25">
      <c r="A169" s="303" t="s">
        <v>296</v>
      </c>
      <c r="B169" s="285" t="s">
        <v>297</v>
      </c>
      <c r="C169" s="51" t="s">
        <v>298</v>
      </c>
      <c r="D169" s="52">
        <v>3</v>
      </c>
    </row>
    <row r="170" spans="1:5" s="66" customFormat="1" ht="13.5" thickBot="1" x14ac:dyDescent="0.3">
      <c r="A170" s="304"/>
      <c r="B170" s="287"/>
      <c r="C170" s="54" t="s">
        <v>299</v>
      </c>
      <c r="D170" s="31">
        <v>36000</v>
      </c>
    </row>
    <row r="171" spans="1:5" s="66" customFormat="1" ht="13.5" customHeight="1" thickBot="1" x14ac:dyDescent="0.3">
      <c r="A171" s="283" t="s">
        <v>300</v>
      </c>
      <c r="B171" s="284" t="s">
        <v>679</v>
      </c>
      <c r="C171" s="51" t="s">
        <v>302</v>
      </c>
      <c r="D171" s="52">
        <v>5</v>
      </c>
    </row>
    <row r="172" spans="1:5" s="66" customFormat="1" ht="12.75" customHeight="1" thickBot="1" x14ac:dyDescent="0.3">
      <c r="A172" s="283"/>
      <c r="B172" s="284"/>
      <c r="C172" s="54" t="s">
        <v>303</v>
      </c>
      <c r="D172" s="31">
        <v>150000</v>
      </c>
    </row>
    <row r="173" spans="1:5" s="66" customFormat="1" ht="39" thickBot="1" x14ac:dyDescent="0.3">
      <c r="A173" s="44" t="s">
        <v>304</v>
      </c>
      <c r="B173" s="45" t="s">
        <v>450</v>
      </c>
      <c r="C173" s="46" t="s">
        <v>306</v>
      </c>
      <c r="D173" s="47">
        <v>2</v>
      </c>
    </row>
    <row r="174" spans="1:5" s="66" customFormat="1" ht="39" thickBot="1" x14ac:dyDescent="0.3">
      <c r="A174" s="44" t="s">
        <v>451</v>
      </c>
      <c r="B174" s="45" t="s">
        <v>764</v>
      </c>
      <c r="C174" s="58"/>
      <c r="D174" s="50"/>
    </row>
    <row r="175" spans="1:5" s="80" customFormat="1" ht="13.5" thickBot="1" x14ac:dyDescent="0.3">
      <c r="A175" s="138"/>
      <c r="B175" s="130"/>
      <c r="C175" s="130"/>
      <c r="D175" s="130"/>
    </row>
    <row r="176" spans="1:5" s="80" customFormat="1" ht="20.100000000000001" customHeight="1" thickBot="1" x14ac:dyDescent="0.3">
      <c r="A176" s="234" t="s">
        <v>310</v>
      </c>
      <c r="B176" s="235"/>
      <c r="C176" s="235"/>
      <c r="D176" s="235"/>
      <c r="E176" s="236"/>
    </row>
    <row r="177" spans="1:5" s="81" customFormat="1" ht="45" customHeight="1" thickBot="1" x14ac:dyDescent="0.3">
      <c r="A177" s="237" t="s">
        <v>311</v>
      </c>
      <c r="B177" s="238"/>
      <c r="C177" s="238"/>
      <c r="D177" s="238"/>
      <c r="E177" s="239"/>
    </row>
    <row r="178" spans="1:5" s="43" customFormat="1" ht="39" thickBot="1" x14ac:dyDescent="0.3">
      <c r="A178" s="131" t="s">
        <v>312</v>
      </c>
      <c r="B178" s="132" t="s">
        <v>105</v>
      </c>
      <c r="C178" s="41" t="s">
        <v>106</v>
      </c>
      <c r="D178" s="132" t="s">
        <v>107</v>
      </c>
      <c r="E178" s="133" t="s">
        <v>313</v>
      </c>
    </row>
    <row r="179" spans="1:5" s="48" customFormat="1" ht="12.75" customHeight="1" x14ac:dyDescent="0.25">
      <c r="A179" s="303" t="s">
        <v>719</v>
      </c>
      <c r="B179" s="285" t="s">
        <v>908</v>
      </c>
      <c r="C179" s="51" t="s">
        <v>721</v>
      </c>
      <c r="D179" s="82" t="s">
        <v>909</v>
      </c>
      <c r="E179" s="277">
        <f>0*('PPI Adj'!C7)</f>
        <v>0</v>
      </c>
    </row>
    <row r="180" spans="1:5" s="48" customFormat="1" ht="12.75" customHeight="1" thickBot="1" x14ac:dyDescent="0.3">
      <c r="A180" s="304"/>
      <c r="B180" s="287"/>
      <c r="C180" s="107" t="s">
        <v>723</v>
      </c>
      <c r="D180" s="123" t="s">
        <v>910</v>
      </c>
      <c r="E180" s="335"/>
    </row>
    <row r="181" spans="1:5" s="48" customFormat="1" ht="13.5" customHeight="1" thickBot="1" x14ac:dyDescent="0.3">
      <c r="A181" s="283" t="s">
        <v>911</v>
      </c>
      <c r="B181" s="284" t="s">
        <v>912</v>
      </c>
      <c r="C181" s="51" t="s">
        <v>128</v>
      </c>
      <c r="D181" s="82">
        <v>8</v>
      </c>
      <c r="E181" s="288">
        <f>9293*('PPI Adj'!C7)</f>
        <v>9330.1720000000005</v>
      </c>
    </row>
    <row r="182" spans="1:5" s="48" customFormat="1" ht="13.5" customHeight="1" thickBot="1" x14ac:dyDescent="0.3">
      <c r="A182" s="283"/>
      <c r="B182" s="284"/>
      <c r="C182" s="53" t="s">
        <v>129</v>
      </c>
      <c r="D182" s="139">
        <v>6.7</v>
      </c>
      <c r="E182" s="289"/>
    </row>
    <row r="183" spans="1:5" s="48" customFormat="1" ht="13.5" customHeight="1" thickBot="1" x14ac:dyDescent="0.3">
      <c r="A183" s="283"/>
      <c r="B183" s="284"/>
      <c r="C183" s="53" t="s">
        <v>130</v>
      </c>
      <c r="D183" s="139" t="s">
        <v>913</v>
      </c>
      <c r="E183" s="289"/>
    </row>
    <row r="184" spans="1:5" s="48" customFormat="1" ht="13.5" thickBot="1" x14ac:dyDescent="0.3">
      <c r="A184" s="283"/>
      <c r="B184" s="284"/>
      <c r="C184" s="140" t="s">
        <v>914</v>
      </c>
      <c r="D184" s="83" t="s">
        <v>915</v>
      </c>
      <c r="E184" s="289"/>
    </row>
    <row r="185" spans="1:5" s="48" customFormat="1" ht="13.5" thickBot="1" x14ac:dyDescent="0.3">
      <c r="A185" s="283"/>
      <c r="B185" s="284"/>
      <c r="C185" s="141" t="s">
        <v>916</v>
      </c>
      <c r="D185" s="123">
        <v>10</v>
      </c>
      <c r="E185" s="289"/>
    </row>
    <row r="186" spans="1:5" s="48" customFormat="1" ht="39" thickBot="1" x14ac:dyDescent="0.3">
      <c r="A186" s="44" t="s">
        <v>459</v>
      </c>
      <c r="B186" s="45" t="s">
        <v>681</v>
      </c>
      <c r="C186" s="46"/>
      <c r="D186" s="36"/>
      <c r="E186" s="161">
        <f>-400*('PPI Adj'!C7)</f>
        <v>-401.6</v>
      </c>
    </row>
    <row r="187" spans="1:5" s="48" customFormat="1" ht="26.25" thickBot="1" x14ac:dyDescent="0.3">
      <c r="A187" s="44" t="s">
        <v>682</v>
      </c>
      <c r="B187" s="45" t="s">
        <v>683</v>
      </c>
      <c r="C187" s="46"/>
      <c r="D187" s="36"/>
      <c r="E187" s="161">
        <f>348*('PPI Adj'!C7)</f>
        <v>349.392</v>
      </c>
    </row>
    <row r="188" spans="1:5" s="48" customFormat="1" ht="153.75" thickBot="1" x14ac:dyDescent="0.3">
      <c r="A188" s="44" t="s">
        <v>548</v>
      </c>
      <c r="B188" s="45" t="s">
        <v>686</v>
      </c>
      <c r="C188" s="46"/>
      <c r="D188" s="36"/>
      <c r="E188" s="161">
        <f>2217*('PPI Adj'!C7)</f>
        <v>2225.8679999999999</v>
      </c>
    </row>
    <row r="189" spans="1:5" s="48" customFormat="1" ht="39" thickBot="1" x14ac:dyDescent="0.3">
      <c r="A189" s="44" t="s">
        <v>687</v>
      </c>
      <c r="B189" s="45" t="s">
        <v>688</v>
      </c>
      <c r="C189" s="46"/>
      <c r="D189" s="36"/>
      <c r="E189" s="161">
        <f>2679*('PPI Adj'!C7)</f>
        <v>2689.7159999999999</v>
      </c>
    </row>
    <row r="190" spans="1:5" s="48" customFormat="1" ht="90" thickBot="1" x14ac:dyDescent="0.3">
      <c r="A190" s="44" t="s">
        <v>768</v>
      </c>
      <c r="B190" s="45" t="s">
        <v>917</v>
      </c>
      <c r="C190" s="46"/>
      <c r="D190" s="36"/>
      <c r="E190" s="161">
        <f>7154*('PPI Adj'!C7)</f>
        <v>7182.616</v>
      </c>
    </row>
    <row r="191" spans="1:5" s="104" customFormat="1" ht="26.25" customHeight="1" thickBot="1" x14ac:dyDescent="0.25">
      <c r="A191" s="283" t="s">
        <v>461</v>
      </c>
      <c r="B191" s="285" t="s">
        <v>528</v>
      </c>
      <c r="C191" s="51" t="s">
        <v>316</v>
      </c>
      <c r="D191" s="82" t="s">
        <v>853</v>
      </c>
      <c r="E191" s="277">
        <f>4404*('PPI Adj'!C7)</f>
        <v>4421.616</v>
      </c>
    </row>
    <row r="192" spans="1:5" s="104" customFormat="1" ht="39" thickBot="1" x14ac:dyDescent="0.25">
      <c r="A192" s="283"/>
      <c r="B192" s="286"/>
      <c r="C192" s="53" t="s">
        <v>318</v>
      </c>
      <c r="D192" s="83" t="s">
        <v>854</v>
      </c>
      <c r="E192" s="334"/>
    </row>
    <row r="193" spans="1:5" s="104" customFormat="1" ht="88.5" customHeight="1" thickBot="1" x14ac:dyDescent="0.25">
      <c r="A193" s="283"/>
      <c r="B193" s="287"/>
      <c r="C193" s="54" t="s">
        <v>320</v>
      </c>
      <c r="D193" s="84" t="s">
        <v>855</v>
      </c>
      <c r="E193" s="335"/>
    </row>
    <row r="194" spans="1:5" s="104" customFormat="1" ht="64.5" thickBot="1" x14ac:dyDescent="0.25">
      <c r="A194" s="44" t="s">
        <v>770</v>
      </c>
      <c r="B194" s="119" t="s">
        <v>771</v>
      </c>
      <c r="C194" s="46"/>
      <c r="D194" s="36"/>
      <c r="E194" s="161">
        <f>-200*('PPI Adj'!C7)</f>
        <v>-200.8</v>
      </c>
    </row>
    <row r="195" spans="1:5" ht="26.25" thickBot="1" x14ac:dyDescent="0.25">
      <c r="A195" s="44" t="s">
        <v>772</v>
      </c>
      <c r="B195" s="45" t="s">
        <v>773</v>
      </c>
      <c r="C195" s="46" t="s">
        <v>774</v>
      </c>
      <c r="D195" s="134" t="s">
        <v>918</v>
      </c>
      <c r="E195" s="161">
        <f>2125*('PPI Adj'!C7)</f>
        <v>2133.5</v>
      </c>
    </row>
    <row r="196" spans="1:5" ht="77.25" thickBot="1" x14ac:dyDescent="0.25">
      <c r="A196" s="44" t="s">
        <v>776</v>
      </c>
      <c r="B196" s="45" t="s">
        <v>777</v>
      </c>
      <c r="C196" s="46"/>
      <c r="D196" s="36"/>
      <c r="E196" s="161">
        <f>2970*('PPI Adj'!C7)</f>
        <v>2981.88</v>
      </c>
    </row>
    <row r="197" spans="1:5" ht="26.25" thickBot="1" x14ac:dyDescent="0.25">
      <c r="A197" s="44" t="s">
        <v>692</v>
      </c>
      <c r="B197" s="45" t="s">
        <v>693</v>
      </c>
      <c r="C197" s="46"/>
      <c r="D197" s="36"/>
      <c r="E197" s="161">
        <f>10*('PPI Adj'!C7)</f>
        <v>10.039999999999999</v>
      </c>
    </row>
    <row r="198" spans="1:5" ht="13.5" thickBot="1" x14ac:dyDescent="0.25">
      <c r="A198" s="44" t="s">
        <v>694</v>
      </c>
      <c r="B198" s="45" t="s">
        <v>695</v>
      </c>
      <c r="C198" s="46"/>
      <c r="D198" s="36"/>
      <c r="E198" s="161">
        <f>1245*('PPI Adj'!C7)</f>
        <v>1249.98</v>
      </c>
    </row>
    <row r="199" spans="1:5" ht="26.25" thickBot="1" x14ac:dyDescent="0.25">
      <c r="A199" s="44" t="s">
        <v>919</v>
      </c>
      <c r="B199" s="45" t="s">
        <v>920</v>
      </c>
      <c r="C199" s="46" t="s">
        <v>774</v>
      </c>
      <c r="D199" s="134" t="s">
        <v>921</v>
      </c>
      <c r="E199" s="161">
        <f>1272*('PPI Adj'!C7)</f>
        <v>1277.088</v>
      </c>
    </row>
    <row r="200" spans="1:5" ht="26.25" thickBot="1" x14ac:dyDescent="0.25">
      <c r="A200" s="44" t="s">
        <v>696</v>
      </c>
      <c r="B200" s="45" t="s">
        <v>697</v>
      </c>
      <c r="C200" s="46"/>
      <c r="D200" s="36"/>
      <c r="E200" s="161">
        <f>440*('PPI Adj'!C7)</f>
        <v>441.76</v>
      </c>
    </row>
  </sheetData>
  <sheetProtection algorithmName="SHA-512" hashValue="BQa/W32zU/FmELOvsTISwIpSfkdpPkH6FYRTSUUrhh/5ggpPvx5hTCu1TFawnAnuFiCZ/HFIFHW9sle/0+UOBQ==" saltValue="sstGOVV/fsAQkNcCz+2T/g==" spinCount="100000" sheet="1" objects="1" scenarios="1" formatRows="0"/>
  <mergeCells count="70">
    <mergeCell ref="A20:D20"/>
    <mergeCell ref="B3:E3"/>
    <mergeCell ref="A4:E4"/>
    <mergeCell ref="A5:E5"/>
    <mergeCell ref="A7:C7"/>
    <mergeCell ref="A17:C17"/>
    <mergeCell ref="A21:D21"/>
    <mergeCell ref="A32:D32"/>
    <mergeCell ref="A34:A36"/>
    <mergeCell ref="B34:B36"/>
    <mergeCell ref="A41:A43"/>
    <mergeCell ref="B41:B43"/>
    <mergeCell ref="A82:A83"/>
    <mergeCell ref="B82:B83"/>
    <mergeCell ref="A49:A50"/>
    <mergeCell ref="B49:B50"/>
    <mergeCell ref="A54:A61"/>
    <mergeCell ref="B54:B61"/>
    <mergeCell ref="A62:A63"/>
    <mergeCell ref="B62:B63"/>
    <mergeCell ref="A67:A68"/>
    <mergeCell ref="B67:B68"/>
    <mergeCell ref="A75:D75"/>
    <mergeCell ref="A77:A79"/>
    <mergeCell ref="B77:B79"/>
    <mergeCell ref="A87:A88"/>
    <mergeCell ref="B87:B88"/>
    <mergeCell ref="A90:A91"/>
    <mergeCell ref="B90:B91"/>
    <mergeCell ref="A92:A95"/>
    <mergeCell ref="B92:B95"/>
    <mergeCell ref="C94:C95"/>
    <mergeCell ref="D94:D95"/>
    <mergeCell ref="A97:A98"/>
    <mergeCell ref="B97:B98"/>
    <mergeCell ref="A113:A115"/>
    <mergeCell ref="B113:B115"/>
    <mergeCell ref="A118:A120"/>
    <mergeCell ref="B118:B120"/>
    <mergeCell ref="A131:A133"/>
    <mergeCell ref="B131:B133"/>
    <mergeCell ref="A135:A140"/>
    <mergeCell ref="B135:B140"/>
    <mergeCell ref="A143:A146"/>
    <mergeCell ref="B143:B146"/>
    <mergeCell ref="A147:A149"/>
    <mergeCell ref="B147:B149"/>
    <mergeCell ref="A152:A154"/>
    <mergeCell ref="B152:B154"/>
    <mergeCell ref="A177:E177"/>
    <mergeCell ref="A155:A157"/>
    <mergeCell ref="B155:B157"/>
    <mergeCell ref="A161:A163"/>
    <mergeCell ref="B161:B163"/>
    <mergeCell ref="A164:A165"/>
    <mergeCell ref="B164:B165"/>
    <mergeCell ref="A169:A170"/>
    <mergeCell ref="B169:B170"/>
    <mergeCell ref="A171:A172"/>
    <mergeCell ref="B171:B172"/>
    <mergeCell ref="A176:E176"/>
    <mergeCell ref="A191:A193"/>
    <mergeCell ref="B191:B193"/>
    <mergeCell ref="E191:E193"/>
    <mergeCell ref="A179:A180"/>
    <mergeCell ref="B179:B180"/>
    <mergeCell ref="E179:E180"/>
    <mergeCell ref="A181:A185"/>
    <mergeCell ref="B181:B185"/>
    <mergeCell ref="E181:E185"/>
  </mergeCells>
  <conditionalFormatting sqref="C8:C15">
    <cfRule type="expression" dxfId="14" priority="6">
      <formula>$B$2="No"</formula>
    </cfRule>
  </conditionalFormatting>
  <conditionalFormatting sqref="C18 C23:C31 C33:C74 C76:C174 E179:E193 C179:C200 E195:E200">
    <cfRule type="expression" dxfId="13" priority="7">
      <formula>#REF!="No"</formula>
    </cfRule>
  </conditionalFormatting>
  <conditionalFormatting sqref="D23:D31">
    <cfRule type="expression" dxfId="12" priority="5">
      <formula>$B$2="No"</formula>
    </cfRule>
  </conditionalFormatting>
  <conditionalFormatting sqref="D33:D74">
    <cfRule type="expression" dxfId="11" priority="4">
      <formula>$B$2="No"</formula>
    </cfRule>
  </conditionalFormatting>
  <conditionalFormatting sqref="D76:D174">
    <cfRule type="expression" dxfId="10" priority="3">
      <formula>$B$2="No"</formula>
    </cfRule>
  </conditionalFormatting>
  <conditionalFormatting sqref="D179:D200">
    <cfRule type="expression" dxfId="9" priority="2">
      <formula>$B$2="No"</formula>
    </cfRule>
  </conditionalFormatting>
  <conditionalFormatting sqref="E194">
    <cfRule type="expression" dxfId="8" priority="1">
      <formula>$B$2="No"</formula>
    </cfRule>
  </conditionalFormatting>
  <dataValidations count="1">
    <dataValidation type="decimal" operator="greaterThan" allowBlank="1" showInputMessage="1" showErrorMessage="1" error="Invalid Entry - Bidder must enter a value that is greater than $0" sqref="C18" xr:uid="{D4F03C73-E97C-492F-BB18-27A4B5D9E7A6}">
      <formula1>0</formula1>
    </dataValidation>
  </dataValidations>
  <pageMargins left="0.25" right="0.25" top="0.75" bottom="0.75" header="0.3" footer="0.3"/>
  <pageSetup scale="75" fitToHeight="0" orientation="landscape" r:id="rId1"/>
  <rowBreaks count="1" manualBreakCount="1">
    <brk id="19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CF63-93CE-475F-8CA1-D5BE944FFEAC}">
  <sheetPr>
    <pageSetUpPr fitToPage="1"/>
  </sheetPr>
  <dimension ref="A1:I197"/>
  <sheetViews>
    <sheetView showGridLines="0" zoomScaleNormal="100" workbookViewId="0">
      <pane ySplit="5" topLeftCell="A11" activePane="bottomLeft" state="frozen"/>
      <selection activeCell="B18" sqref="B18:C18"/>
      <selection pane="bottomLeft" activeCell="E2" sqref="E2"/>
    </sheetView>
  </sheetViews>
  <sheetFormatPr defaultColWidth="9.140625" defaultRowHeight="12.75" x14ac:dyDescent="0.2"/>
  <cols>
    <col min="1" max="1" width="19.140625" style="144" customWidth="1"/>
    <col min="2" max="2" width="77.28515625" style="144" customWidth="1"/>
    <col min="3" max="3" width="24" style="154" customWidth="1"/>
    <col min="4" max="4" width="19.28515625" style="144" customWidth="1"/>
    <col min="5" max="5" width="13.7109375" style="144" customWidth="1"/>
    <col min="6" max="16384" width="9.140625" style="144"/>
  </cols>
  <sheetData>
    <row r="1" spans="1:5" s="2" customFormat="1" ht="15" customHeight="1" x14ac:dyDescent="0.2">
      <c r="A1" s="1" t="s">
        <v>0</v>
      </c>
      <c r="D1" s="3"/>
      <c r="E1" s="3" t="s">
        <v>1</v>
      </c>
    </row>
    <row r="2" spans="1:5" s="2" customFormat="1" ht="15" customHeight="1" thickBot="1" x14ac:dyDescent="0.25">
      <c r="A2" s="1"/>
      <c r="D2" s="3"/>
      <c r="E2" s="3" t="str">
        <f>Summary!$M$2</f>
        <v>December 16, 2025</v>
      </c>
    </row>
    <row r="3" spans="1:5" s="2" customFormat="1" ht="24" customHeight="1" thickBot="1" x14ac:dyDescent="0.25">
      <c r="A3" s="20" t="s">
        <v>89</v>
      </c>
      <c r="B3" s="263" t="s">
        <v>21</v>
      </c>
      <c r="C3" s="263"/>
      <c r="D3" s="263"/>
      <c r="E3" s="264"/>
    </row>
    <row r="4" spans="1:5" s="2" customFormat="1" ht="24" thickBot="1" x14ac:dyDescent="0.25">
      <c r="A4" s="297" t="s">
        <v>15</v>
      </c>
      <c r="B4" s="298"/>
      <c r="C4" s="298"/>
      <c r="D4" s="298"/>
      <c r="E4" s="299"/>
    </row>
    <row r="5" spans="1:5" s="2" customFormat="1" ht="21" thickBot="1" x14ac:dyDescent="0.25">
      <c r="A5" s="300" t="s">
        <v>922</v>
      </c>
      <c r="B5" s="301"/>
      <c r="C5" s="301"/>
      <c r="D5" s="301"/>
      <c r="E5" s="302"/>
    </row>
    <row r="6" spans="1:5" ht="13.5" thickBot="1" x14ac:dyDescent="0.25">
      <c r="A6" s="142"/>
      <c r="B6" s="142"/>
      <c r="C6" s="143"/>
      <c r="D6" s="142"/>
    </row>
    <row r="7" spans="1:5" s="145" customFormat="1" ht="20.100000000000001" customHeight="1" thickBot="1" x14ac:dyDescent="0.25">
      <c r="A7" s="280" t="s">
        <v>91</v>
      </c>
      <c r="B7" s="281"/>
      <c r="C7" s="282"/>
    </row>
    <row r="8" spans="1:5" x14ac:dyDescent="0.2">
      <c r="A8" s="99" t="s">
        <v>46</v>
      </c>
      <c r="B8" s="128" t="s">
        <v>92</v>
      </c>
      <c r="C8" s="100">
        <v>2026</v>
      </c>
    </row>
    <row r="9" spans="1:5" x14ac:dyDescent="0.2">
      <c r="A9" s="26" t="s">
        <v>48</v>
      </c>
      <c r="B9" s="27" t="s">
        <v>93</v>
      </c>
      <c r="C9" s="28" t="s">
        <v>923</v>
      </c>
    </row>
    <row r="10" spans="1:5" x14ac:dyDescent="0.2">
      <c r="A10" s="26" t="s">
        <v>54</v>
      </c>
      <c r="B10" s="27" t="s">
        <v>94</v>
      </c>
      <c r="C10" s="28" t="s">
        <v>61</v>
      </c>
    </row>
    <row r="11" spans="1:5" ht="26.25" thickBot="1" x14ac:dyDescent="0.25">
      <c r="A11" s="29" t="s">
        <v>62</v>
      </c>
      <c r="B11" s="30" t="s">
        <v>95</v>
      </c>
      <c r="C11" s="31"/>
    </row>
    <row r="12" spans="1:5" x14ac:dyDescent="0.2">
      <c r="A12" s="88" t="s">
        <v>69</v>
      </c>
      <c r="B12" s="24" t="s">
        <v>96</v>
      </c>
      <c r="C12" s="89">
        <v>2025</v>
      </c>
    </row>
    <row r="13" spans="1:5" x14ac:dyDescent="0.2">
      <c r="A13" s="26" t="s">
        <v>70</v>
      </c>
      <c r="B13" s="27" t="s">
        <v>97</v>
      </c>
      <c r="C13" s="28" t="s">
        <v>76</v>
      </c>
    </row>
    <row r="14" spans="1:5" x14ac:dyDescent="0.2">
      <c r="A14" s="26" t="s">
        <v>77</v>
      </c>
      <c r="B14" s="27" t="s">
        <v>98</v>
      </c>
      <c r="C14" s="28" t="s">
        <v>81</v>
      </c>
    </row>
    <row r="15" spans="1:5" ht="28.5" customHeight="1" thickBot="1" x14ac:dyDescent="0.25">
      <c r="A15" s="90" t="s">
        <v>82</v>
      </c>
      <c r="B15" s="30" t="s">
        <v>99</v>
      </c>
      <c r="C15" s="91" t="s">
        <v>86</v>
      </c>
    </row>
    <row r="16" spans="1:5" s="146" customFormat="1" ht="13.5" thickBot="1" x14ac:dyDescent="0.25">
      <c r="C16" s="147"/>
    </row>
    <row r="17" spans="1:4" s="34" customFormat="1" ht="20.100000000000001" customHeight="1" thickBot="1" x14ac:dyDescent="0.25">
      <c r="A17" s="234" t="s">
        <v>100</v>
      </c>
      <c r="B17" s="235"/>
      <c r="C17" s="236"/>
    </row>
    <row r="18" spans="1:4" s="2" customFormat="1" ht="108.75" customHeight="1" thickBot="1" x14ac:dyDescent="0.25">
      <c r="A18" s="35" t="s">
        <v>88</v>
      </c>
      <c r="B18" s="36" t="s">
        <v>101</v>
      </c>
      <c r="C18" s="161">
        <f>206141*('PPI Adj'!C7)</f>
        <v>206965.56400000001</v>
      </c>
    </row>
    <row r="19" spans="1:4" ht="13.5" thickBot="1" x14ac:dyDescent="0.25">
      <c r="A19" s="148"/>
      <c r="B19" s="149"/>
      <c r="C19" s="150"/>
    </row>
    <row r="20" spans="1:4" s="8" customFormat="1" ht="20.100000000000001" customHeight="1" thickBot="1" x14ac:dyDescent="0.25">
      <c r="A20" s="234" t="s">
        <v>102</v>
      </c>
      <c r="B20" s="235"/>
      <c r="C20" s="235"/>
      <c r="D20" s="236"/>
    </row>
    <row r="21" spans="1:4" s="2" customFormat="1" ht="45" customHeight="1" thickBot="1" x14ac:dyDescent="0.25">
      <c r="A21" s="237" t="s">
        <v>103</v>
      </c>
      <c r="B21" s="238"/>
      <c r="C21" s="238"/>
      <c r="D21" s="239"/>
    </row>
    <row r="22" spans="1:4" s="43" customFormat="1" ht="26.25" thickBot="1" x14ac:dyDescent="0.3">
      <c r="A22" s="131" t="s">
        <v>104</v>
      </c>
      <c r="B22" s="132" t="s">
        <v>105</v>
      </c>
      <c r="C22" s="41" t="s">
        <v>106</v>
      </c>
      <c r="D22" s="133" t="s">
        <v>107</v>
      </c>
    </row>
    <row r="23" spans="1:4" s="48" customFormat="1" ht="12.75" customHeight="1" thickBot="1" x14ac:dyDescent="0.3">
      <c r="A23" s="44" t="s">
        <v>108</v>
      </c>
      <c r="B23" s="45" t="s">
        <v>924</v>
      </c>
      <c r="C23" s="46" t="s">
        <v>110</v>
      </c>
      <c r="D23" s="47" t="s">
        <v>925</v>
      </c>
    </row>
    <row r="24" spans="1:4" s="48" customFormat="1" ht="26.25" thickBot="1" x14ac:dyDescent="0.3">
      <c r="A24" s="44" t="s">
        <v>108</v>
      </c>
      <c r="B24" s="45" t="s">
        <v>334</v>
      </c>
      <c r="C24" s="46" t="s">
        <v>113</v>
      </c>
      <c r="D24" s="47" t="s">
        <v>926</v>
      </c>
    </row>
    <row r="25" spans="1:4" s="48" customFormat="1" ht="39" thickBot="1" x14ac:dyDescent="0.3">
      <c r="A25" s="44" t="s">
        <v>108</v>
      </c>
      <c r="B25" s="45" t="s">
        <v>927</v>
      </c>
      <c r="C25" s="46"/>
      <c r="D25" s="50"/>
    </row>
    <row r="26" spans="1:4" s="48" customFormat="1" ht="13.5" thickBot="1" x14ac:dyDescent="0.3">
      <c r="A26" s="44" t="s">
        <v>108</v>
      </c>
      <c r="B26" s="45" t="s">
        <v>554</v>
      </c>
      <c r="C26" s="46"/>
      <c r="D26" s="50"/>
    </row>
    <row r="27" spans="1:4" s="48" customFormat="1" ht="39" thickBot="1" x14ac:dyDescent="0.3">
      <c r="A27" s="44" t="s">
        <v>108</v>
      </c>
      <c r="B27" s="45" t="s">
        <v>928</v>
      </c>
      <c r="C27" s="46"/>
      <c r="D27" s="50"/>
    </row>
    <row r="28" spans="1:4" s="48" customFormat="1" ht="26.25" thickBot="1" x14ac:dyDescent="0.3">
      <c r="A28" s="44" t="s">
        <v>108</v>
      </c>
      <c r="B28" s="45" t="s">
        <v>929</v>
      </c>
      <c r="C28" s="46" t="s">
        <v>119</v>
      </c>
      <c r="D28" s="47">
        <v>25500</v>
      </c>
    </row>
    <row r="29" spans="1:4" s="48" customFormat="1" ht="13.5" thickBot="1" x14ac:dyDescent="0.3">
      <c r="A29" s="44" t="s">
        <v>108</v>
      </c>
      <c r="B29" s="45" t="s">
        <v>930</v>
      </c>
      <c r="C29" s="46" t="s">
        <v>121</v>
      </c>
      <c r="D29" s="47">
        <v>238</v>
      </c>
    </row>
    <row r="30" spans="1:4" s="48" customFormat="1" ht="13.5" thickBot="1" x14ac:dyDescent="0.3">
      <c r="A30" s="44" t="s">
        <v>108</v>
      </c>
      <c r="B30" s="45" t="s">
        <v>931</v>
      </c>
      <c r="C30" s="46" t="s">
        <v>123</v>
      </c>
      <c r="D30" s="47">
        <v>80</v>
      </c>
    </row>
    <row r="31" spans="1:4" s="48" customFormat="1" ht="26.25" thickBot="1" x14ac:dyDescent="0.3">
      <c r="A31" s="44" t="s">
        <v>108</v>
      </c>
      <c r="B31" s="45" t="s">
        <v>124</v>
      </c>
      <c r="C31" s="46"/>
      <c r="D31" s="50"/>
    </row>
    <row r="32" spans="1:4" s="48" customFormat="1" ht="13.5" thickBot="1" x14ac:dyDescent="0.3">
      <c r="A32" s="294" t="s">
        <v>125</v>
      </c>
      <c r="B32" s="295"/>
      <c r="C32" s="295"/>
      <c r="D32" s="296"/>
    </row>
    <row r="33" spans="1:5" s="48" customFormat="1" ht="26.25" thickBot="1" x14ac:dyDescent="0.3">
      <c r="A33" s="44" t="s">
        <v>561</v>
      </c>
      <c r="B33" s="45" t="s">
        <v>932</v>
      </c>
      <c r="C33" s="55"/>
      <c r="D33" s="50"/>
    </row>
    <row r="34" spans="1:5" s="48" customFormat="1" ht="13.5" customHeight="1" thickBot="1" x14ac:dyDescent="0.3">
      <c r="A34" s="283" t="s">
        <v>126</v>
      </c>
      <c r="B34" s="284" t="s">
        <v>933</v>
      </c>
      <c r="C34" s="51" t="s">
        <v>128</v>
      </c>
      <c r="D34" s="52">
        <v>6</v>
      </c>
    </row>
    <row r="35" spans="1:5" s="48" customFormat="1" ht="13.5" thickBot="1" x14ac:dyDescent="0.3">
      <c r="A35" s="283"/>
      <c r="B35" s="284"/>
      <c r="C35" s="53" t="s">
        <v>129</v>
      </c>
      <c r="D35" s="28">
        <v>6.7</v>
      </c>
    </row>
    <row r="36" spans="1:5" s="48" customFormat="1" ht="26.25" thickBot="1" x14ac:dyDescent="0.3">
      <c r="A36" s="283"/>
      <c r="B36" s="284"/>
      <c r="C36" s="54" t="s">
        <v>130</v>
      </c>
      <c r="D36" s="31" t="s">
        <v>934</v>
      </c>
    </row>
    <row r="37" spans="1:5" s="48" customFormat="1" ht="26.25" thickBot="1" x14ac:dyDescent="0.3">
      <c r="A37" s="44" t="s">
        <v>126</v>
      </c>
      <c r="B37" s="45" t="s">
        <v>535</v>
      </c>
      <c r="C37" s="55"/>
      <c r="D37" s="50"/>
    </row>
    <row r="38" spans="1:5" s="48" customFormat="1" ht="13.5" thickBot="1" x14ac:dyDescent="0.3">
      <c r="A38" s="44" t="s">
        <v>133</v>
      </c>
      <c r="B38" s="45" t="s">
        <v>730</v>
      </c>
      <c r="C38" s="55" t="s">
        <v>135</v>
      </c>
      <c r="D38" s="47">
        <v>60</v>
      </c>
    </row>
    <row r="39" spans="1:5" s="48" customFormat="1" ht="13.5" thickBot="1" x14ac:dyDescent="0.3">
      <c r="A39" s="44" t="s">
        <v>935</v>
      </c>
      <c r="B39" s="45" t="s">
        <v>936</v>
      </c>
      <c r="C39" s="55" t="s">
        <v>135</v>
      </c>
      <c r="D39" s="47">
        <v>10</v>
      </c>
    </row>
    <row r="40" spans="1:5" s="48" customFormat="1" ht="26.25" thickBot="1" x14ac:dyDescent="0.3">
      <c r="A40" s="44" t="s">
        <v>136</v>
      </c>
      <c r="B40" s="45" t="s">
        <v>137</v>
      </c>
      <c r="C40" s="46"/>
      <c r="D40" s="50"/>
    </row>
    <row r="41" spans="1:5" s="48" customFormat="1" ht="14.25" customHeight="1" thickBot="1" x14ac:dyDescent="0.3">
      <c r="A41" s="44" t="s">
        <v>138</v>
      </c>
      <c r="B41" s="45" t="s">
        <v>937</v>
      </c>
      <c r="C41" s="46" t="s">
        <v>140</v>
      </c>
      <c r="D41" s="47">
        <v>270</v>
      </c>
    </row>
    <row r="42" spans="1:5" s="48" customFormat="1" ht="13.5" customHeight="1" thickBot="1" x14ac:dyDescent="0.3">
      <c r="A42" s="283" t="s">
        <v>138</v>
      </c>
      <c r="B42" s="284" t="s">
        <v>938</v>
      </c>
      <c r="C42" s="121" t="s">
        <v>142</v>
      </c>
      <c r="D42" s="52">
        <v>3800</v>
      </c>
    </row>
    <row r="43" spans="1:5" s="48" customFormat="1" ht="13.5" thickBot="1" x14ac:dyDescent="0.3">
      <c r="A43" s="283"/>
      <c r="B43" s="284"/>
      <c r="C43" s="53" t="s">
        <v>143</v>
      </c>
      <c r="D43" s="28">
        <v>1900</v>
      </c>
    </row>
    <row r="44" spans="1:5" s="48" customFormat="1" ht="13.5" customHeight="1" thickBot="1" x14ac:dyDescent="0.3">
      <c r="A44" s="283"/>
      <c r="B44" s="284"/>
      <c r="C44" s="54" t="s">
        <v>144</v>
      </c>
      <c r="D44" s="31">
        <v>180</v>
      </c>
    </row>
    <row r="45" spans="1:5" s="48" customFormat="1" ht="13.5" thickBot="1" x14ac:dyDescent="0.3">
      <c r="A45" s="44" t="s">
        <v>138</v>
      </c>
      <c r="B45" s="45" t="s">
        <v>145</v>
      </c>
      <c r="C45" s="46"/>
      <c r="D45" s="50"/>
    </row>
    <row r="46" spans="1:5" s="48" customFormat="1" ht="26.25" thickBot="1" x14ac:dyDescent="0.3">
      <c r="A46" s="44" t="s">
        <v>146</v>
      </c>
      <c r="B46" s="45" t="s">
        <v>939</v>
      </c>
      <c r="C46" s="46" t="s">
        <v>148</v>
      </c>
      <c r="D46" s="47" t="s">
        <v>940</v>
      </c>
      <c r="E46" s="49"/>
    </row>
    <row r="47" spans="1:5" s="48" customFormat="1" ht="13.5" thickBot="1" x14ac:dyDescent="0.3">
      <c r="A47" s="44" t="s">
        <v>150</v>
      </c>
      <c r="B47" s="45" t="s">
        <v>941</v>
      </c>
      <c r="C47" s="46" t="s">
        <v>152</v>
      </c>
      <c r="D47" s="47">
        <v>9000</v>
      </c>
    </row>
    <row r="48" spans="1:5" s="48" customFormat="1" ht="13.5" thickBot="1" x14ac:dyDescent="0.3">
      <c r="A48" s="44" t="s">
        <v>153</v>
      </c>
      <c r="B48" s="45" t="s">
        <v>942</v>
      </c>
      <c r="C48" s="46" t="s">
        <v>155</v>
      </c>
      <c r="D48" s="47">
        <v>17500</v>
      </c>
    </row>
    <row r="49" spans="1:7" s="48" customFormat="1" ht="26.25" thickBot="1" x14ac:dyDescent="0.3">
      <c r="A49" s="44" t="s">
        <v>156</v>
      </c>
      <c r="B49" s="45" t="s">
        <v>495</v>
      </c>
      <c r="C49" s="46"/>
      <c r="D49" s="50"/>
    </row>
    <row r="50" spans="1:7" s="48" customFormat="1" ht="12.75" customHeight="1" thickBot="1" x14ac:dyDescent="0.3">
      <c r="A50" s="283" t="s">
        <v>156</v>
      </c>
      <c r="B50" s="284" t="s">
        <v>943</v>
      </c>
      <c r="C50" s="51" t="s">
        <v>159</v>
      </c>
      <c r="D50" s="52">
        <v>9000</v>
      </c>
    </row>
    <row r="51" spans="1:7" s="48" customFormat="1" ht="13.5" thickBot="1" x14ac:dyDescent="0.3">
      <c r="A51" s="283"/>
      <c r="B51" s="284"/>
      <c r="C51" s="54" t="s">
        <v>160</v>
      </c>
      <c r="D51" s="31">
        <v>17500</v>
      </c>
    </row>
    <row r="52" spans="1:7" s="59" customFormat="1" ht="13.5" thickBot="1" x14ac:dyDescent="0.3">
      <c r="A52" s="56" t="s">
        <v>161</v>
      </c>
      <c r="B52" s="57" t="s">
        <v>162</v>
      </c>
      <c r="C52" s="58" t="s">
        <v>163</v>
      </c>
      <c r="D52" s="47" t="s">
        <v>944</v>
      </c>
    </row>
    <row r="53" spans="1:7" s="48" customFormat="1" ht="44.25" customHeight="1" thickBot="1" x14ac:dyDescent="0.3">
      <c r="A53" s="44" t="s">
        <v>165</v>
      </c>
      <c r="B53" s="45" t="s">
        <v>945</v>
      </c>
      <c r="C53" s="46" t="s">
        <v>167</v>
      </c>
      <c r="D53" s="47">
        <v>762</v>
      </c>
      <c r="E53" s="60"/>
      <c r="F53" s="61"/>
      <c r="G53" s="61"/>
    </row>
    <row r="54" spans="1:7" s="48" customFormat="1" ht="13.5" thickBot="1" x14ac:dyDescent="0.3">
      <c r="A54" s="44" t="s">
        <v>169</v>
      </c>
      <c r="B54" s="45" t="s">
        <v>946</v>
      </c>
      <c r="C54" s="46"/>
      <c r="D54" s="50"/>
    </row>
    <row r="55" spans="1:7" s="48" customFormat="1" ht="13.5" customHeight="1" thickBot="1" x14ac:dyDescent="0.3">
      <c r="A55" s="283" t="s">
        <v>575</v>
      </c>
      <c r="B55" s="284" t="s">
        <v>947</v>
      </c>
      <c r="C55" s="51" t="s">
        <v>173</v>
      </c>
      <c r="D55" s="52" t="s">
        <v>948</v>
      </c>
    </row>
    <row r="56" spans="1:7" s="48" customFormat="1" ht="13.5" customHeight="1" thickBot="1" x14ac:dyDescent="0.3">
      <c r="A56" s="283"/>
      <c r="B56" s="284"/>
      <c r="C56" s="53" t="s">
        <v>175</v>
      </c>
      <c r="D56" s="28" t="s">
        <v>177</v>
      </c>
    </row>
    <row r="57" spans="1:7" s="48" customFormat="1" ht="13.5" customHeight="1" thickBot="1" x14ac:dyDescent="0.3">
      <c r="A57" s="283"/>
      <c r="B57" s="284"/>
      <c r="C57" s="53" t="s">
        <v>176</v>
      </c>
      <c r="D57" s="28" t="s">
        <v>177</v>
      </c>
    </row>
    <row r="58" spans="1:7" s="48" customFormat="1" ht="13.5" customHeight="1" thickBot="1" x14ac:dyDescent="0.3">
      <c r="A58" s="283"/>
      <c r="B58" s="284"/>
      <c r="C58" s="53" t="s">
        <v>178</v>
      </c>
      <c r="D58" s="28" t="s">
        <v>949</v>
      </c>
    </row>
    <row r="59" spans="1:7" s="48" customFormat="1" ht="13.5" thickBot="1" x14ac:dyDescent="0.3">
      <c r="A59" s="283"/>
      <c r="B59" s="284"/>
      <c r="C59" s="53" t="s">
        <v>737</v>
      </c>
      <c r="D59" s="28" t="s">
        <v>794</v>
      </c>
    </row>
    <row r="60" spans="1:7" s="48" customFormat="1" ht="13.5" thickBot="1" x14ac:dyDescent="0.3">
      <c r="A60" s="283"/>
      <c r="B60" s="284"/>
      <c r="C60" s="53" t="s">
        <v>182</v>
      </c>
      <c r="D60" s="28">
        <v>5510</v>
      </c>
    </row>
    <row r="61" spans="1:7" s="48" customFormat="1" ht="13.5" thickBot="1" x14ac:dyDescent="0.3">
      <c r="A61" s="283"/>
      <c r="B61" s="284"/>
      <c r="C61" s="53" t="s">
        <v>738</v>
      </c>
      <c r="D61" s="28" t="s">
        <v>950</v>
      </c>
    </row>
    <row r="62" spans="1:7" s="48" customFormat="1" ht="13.5" thickBot="1" x14ac:dyDescent="0.3">
      <c r="A62" s="283"/>
      <c r="B62" s="284"/>
      <c r="C62" s="54" t="s">
        <v>184</v>
      </c>
      <c r="D62" s="31">
        <v>5070</v>
      </c>
    </row>
    <row r="63" spans="1:7" s="64" customFormat="1" ht="13.5" customHeight="1" thickBot="1" x14ac:dyDescent="0.3">
      <c r="A63" s="290" t="s">
        <v>185</v>
      </c>
      <c r="B63" s="291" t="s">
        <v>581</v>
      </c>
      <c r="C63" s="62" t="s">
        <v>187</v>
      </c>
      <c r="D63" s="52" t="s">
        <v>951</v>
      </c>
    </row>
    <row r="64" spans="1:7" s="64" customFormat="1" ht="26.25" thickBot="1" x14ac:dyDescent="0.3">
      <c r="A64" s="290"/>
      <c r="B64" s="291"/>
      <c r="C64" s="65" t="s">
        <v>189</v>
      </c>
      <c r="D64" s="31" t="s">
        <v>923</v>
      </c>
    </row>
    <row r="65" spans="1:4" s="48" customFormat="1" ht="26.25" thickBot="1" x14ac:dyDescent="0.3">
      <c r="A65" s="44" t="s">
        <v>196</v>
      </c>
      <c r="B65" s="45" t="s">
        <v>583</v>
      </c>
      <c r="C65" s="46" t="s">
        <v>198</v>
      </c>
      <c r="D65" s="47" t="s">
        <v>952</v>
      </c>
    </row>
    <row r="66" spans="1:4" s="48" customFormat="1" ht="13.5" thickBot="1" x14ac:dyDescent="0.3">
      <c r="A66" s="44" t="s">
        <v>584</v>
      </c>
      <c r="B66" s="45" t="s">
        <v>585</v>
      </c>
      <c r="C66" s="46"/>
      <c r="D66" s="50"/>
    </row>
    <row r="67" spans="1:4" s="48" customFormat="1" ht="13.5" thickBot="1" x14ac:dyDescent="0.3">
      <c r="A67" s="44" t="s">
        <v>200</v>
      </c>
      <c r="B67" s="45" t="s">
        <v>201</v>
      </c>
      <c r="C67" s="46"/>
      <c r="D67" s="50"/>
    </row>
    <row r="68" spans="1:4" s="48" customFormat="1" ht="13.5" customHeight="1" thickBot="1" x14ac:dyDescent="0.3">
      <c r="A68" s="283" t="s">
        <v>203</v>
      </c>
      <c r="B68" s="285" t="s">
        <v>880</v>
      </c>
      <c r="C68" s="51" t="s">
        <v>205</v>
      </c>
      <c r="D68" s="52" t="s">
        <v>953</v>
      </c>
    </row>
    <row r="69" spans="1:4" s="48" customFormat="1" ht="13.5" thickBot="1" x14ac:dyDescent="0.3">
      <c r="A69" s="283"/>
      <c r="B69" s="287"/>
      <c r="C69" s="54" t="s">
        <v>206</v>
      </c>
      <c r="D69" s="31" t="s">
        <v>954</v>
      </c>
    </row>
    <row r="70" spans="1:4" s="59" customFormat="1" ht="13.5" thickBot="1" x14ac:dyDescent="0.3">
      <c r="A70" s="56" t="s">
        <v>208</v>
      </c>
      <c r="B70" s="57" t="s">
        <v>588</v>
      </c>
      <c r="C70" s="58"/>
      <c r="D70" s="50"/>
    </row>
    <row r="71" spans="1:4" s="48" customFormat="1" ht="13.5" thickBot="1" x14ac:dyDescent="0.3">
      <c r="A71" s="44" t="s">
        <v>208</v>
      </c>
      <c r="B71" s="45" t="s">
        <v>210</v>
      </c>
      <c r="C71" s="46"/>
      <c r="D71" s="50"/>
    </row>
    <row r="72" spans="1:4" s="48" customFormat="1" ht="13.5" thickBot="1" x14ac:dyDescent="0.3">
      <c r="A72" s="44" t="s">
        <v>211</v>
      </c>
      <c r="B72" s="45" t="s">
        <v>212</v>
      </c>
      <c r="C72" s="46"/>
      <c r="D72" s="50"/>
    </row>
    <row r="73" spans="1:4" s="59" customFormat="1" ht="13.5" thickBot="1" x14ac:dyDescent="0.3">
      <c r="A73" s="56" t="s">
        <v>208</v>
      </c>
      <c r="B73" s="57" t="s">
        <v>213</v>
      </c>
      <c r="C73" s="58"/>
      <c r="D73" s="50"/>
    </row>
    <row r="74" spans="1:4" s="66" customFormat="1" ht="26.25" thickBot="1" x14ac:dyDescent="0.3">
      <c r="A74" s="44" t="s">
        <v>208</v>
      </c>
      <c r="B74" s="45" t="s">
        <v>589</v>
      </c>
      <c r="C74" s="46"/>
      <c r="D74" s="50"/>
    </row>
    <row r="75" spans="1:4" s="66" customFormat="1" ht="13.5" thickBot="1" x14ac:dyDescent="0.3">
      <c r="A75" s="44" t="s">
        <v>215</v>
      </c>
      <c r="B75" s="45" t="s">
        <v>881</v>
      </c>
      <c r="C75" s="46"/>
      <c r="D75" s="50"/>
    </row>
    <row r="76" spans="1:4" s="48" customFormat="1" ht="13.5" thickBot="1" x14ac:dyDescent="0.3">
      <c r="A76" s="260" t="s">
        <v>217</v>
      </c>
      <c r="B76" s="261"/>
      <c r="C76" s="261"/>
      <c r="D76" s="262"/>
    </row>
    <row r="77" spans="1:4" s="66" customFormat="1" ht="115.5" thickBot="1" x14ac:dyDescent="0.3">
      <c r="A77" s="44" t="s">
        <v>226</v>
      </c>
      <c r="B77" s="45" t="s">
        <v>591</v>
      </c>
      <c r="C77" s="46"/>
      <c r="D77" s="50"/>
    </row>
    <row r="78" spans="1:4" s="66" customFormat="1" ht="26.25" customHeight="1" thickBot="1" x14ac:dyDescent="0.3">
      <c r="A78" s="283" t="s">
        <v>592</v>
      </c>
      <c r="B78" s="284" t="s">
        <v>955</v>
      </c>
      <c r="C78" s="51" t="s">
        <v>228</v>
      </c>
      <c r="D78" s="52" t="s">
        <v>956</v>
      </c>
    </row>
    <row r="79" spans="1:4" s="66" customFormat="1" ht="26.25" thickBot="1" x14ac:dyDescent="0.3">
      <c r="A79" s="283"/>
      <c r="B79" s="284"/>
      <c r="C79" s="53" t="s">
        <v>230</v>
      </c>
      <c r="D79" s="28" t="s">
        <v>957</v>
      </c>
    </row>
    <row r="80" spans="1:4" s="66" customFormat="1" ht="67.5" customHeight="1" thickBot="1" x14ac:dyDescent="0.3">
      <c r="A80" s="283"/>
      <c r="B80" s="284"/>
      <c r="C80" s="54" t="s">
        <v>232</v>
      </c>
      <c r="D80" s="31" t="s">
        <v>884</v>
      </c>
    </row>
    <row r="81" spans="1:4" s="59" customFormat="1" ht="26.25" thickBot="1" x14ac:dyDescent="0.3">
      <c r="A81" s="56" t="s">
        <v>375</v>
      </c>
      <c r="B81" s="57" t="s">
        <v>376</v>
      </c>
      <c r="C81" s="58" t="s">
        <v>377</v>
      </c>
      <c r="D81" s="47">
        <v>4</v>
      </c>
    </row>
    <row r="82" spans="1:4" s="59" customFormat="1" ht="13.5" thickBot="1" x14ac:dyDescent="0.3">
      <c r="A82" s="56" t="s">
        <v>208</v>
      </c>
      <c r="B82" s="57" t="s">
        <v>234</v>
      </c>
      <c r="C82" s="58"/>
      <c r="D82" s="50"/>
    </row>
    <row r="83" spans="1:4" s="64" customFormat="1" ht="13.5" customHeight="1" thickBot="1" x14ac:dyDescent="0.3">
      <c r="A83" s="290" t="s">
        <v>208</v>
      </c>
      <c r="B83" s="291" t="s">
        <v>596</v>
      </c>
      <c r="C83" s="62" t="s">
        <v>205</v>
      </c>
      <c r="D83" s="52" t="s">
        <v>609</v>
      </c>
    </row>
    <row r="84" spans="1:4" s="64" customFormat="1" ht="13.5" thickBot="1" x14ac:dyDescent="0.3">
      <c r="A84" s="290"/>
      <c r="B84" s="291"/>
      <c r="C84" s="65" t="s">
        <v>239</v>
      </c>
      <c r="D84" s="31" t="s">
        <v>885</v>
      </c>
    </row>
    <row r="85" spans="1:4" s="66" customFormat="1" ht="90" thickBot="1" x14ac:dyDescent="0.3">
      <c r="A85" s="44" t="s">
        <v>235</v>
      </c>
      <c r="B85" s="45" t="s">
        <v>599</v>
      </c>
      <c r="C85" s="46"/>
      <c r="D85" s="50"/>
    </row>
    <row r="86" spans="1:4" s="66" customFormat="1" ht="64.5" thickBot="1" x14ac:dyDescent="0.3">
      <c r="A86" s="44" t="s">
        <v>600</v>
      </c>
      <c r="B86" s="45" t="s">
        <v>958</v>
      </c>
      <c r="C86" s="46"/>
      <c r="D86" s="50"/>
    </row>
    <row r="87" spans="1:4" s="66" customFormat="1" ht="26.25" thickBot="1" x14ac:dyDescent="0.3">
      <c r="A87" s="44" t="s">
        <v>602</v>
      </c>
      <c r="B87" s="45" t="s">
        <v>603</v>
      </c>
      <c r="C87" s="46"/>
      <c r="D87" s="50"/>
    </row>
    <row r="88" spans="1:4" s="64" customFormat="1" ht="26.25" thickBot="1" x14ac:dyDescent="0.3">
      <c r="A88" s="56" t="s">
        <v>378</v>
      </c>
      <c r="B88" s="57" t="s">
        <v>379</v>
      </c>
      <c r="C88" s="58"/>
      <c r="D88" s="50"/>
    </row>
    <row r="89" spans="1:4" s="64" customFormat="1" ht="13.5" customHeight="1" thickBot="1" x14ac:dyDescent="0.3">
      <c r="A89" s="290" t="s">
        <v>190</v>
      </c>
      <c r="B89" s="307" t="s">
        <v>604</v>
      </c>
      <c r="C89" s="62" t="s">
        <v>192</v>
      </c>
      <c r="D89" s="52" t="s">
        <v>605</v>
      </c>
    </row>
    <row r="90" spans="1:4" s="64" customFormat="1" ht="26.25" thickBot="1" x14ac:dyDescent="0.3">
      <c r="A90" s="290"/>
      <c r="B90" s="308"/>
      <c r="C90" s="65" t="s">
        <v>193</v>
      </c>
      <c r="D90" s="31" t="s">
        <v>886</v>
      </c>
    </row>
    <row r="91" spans="1:4" s="64" customFormat="1" ht="26.25" thickBot="1" x14ac:dyDescent="0.3">
      <c r="A91" s="56" t="s">
        <v>194</v>
      </c>
      <c r="B91" s="57" t="s">
        <v>195</v>
      </c>
      <c r="C91" s="58"/>
      <c r="D91" s="50"/>
    </row>
    <row r="92" spans="1:4" s="59" customFormat="1" ht="13.5" customHeight="1" thickBot="1" x14ac:dyDescent="0.3">
      <c r="A92" s="290" t="s">
        <v>607</v>
      </c>
      <c r="B92" s="309" t="s">
        <v>608</v>
      </c>
      <c r="C92" s="62" t="s">
        <v>205</v>
      </c>
      <c r="D92" s="52" t="s">
        <v>609</v>
      </c>
    </row>
    <row r="93" spans="1:4" s="59" customFormat="1" ht="27.6" customHeight="1" thickBot="1" x14ac:dyDescent="0.3">
      <c r="A93" s="290"/>
      <c r="B93" s="310"/>
      <c r="C93" s="65" t="s">
        <v>239</v>
      </c>
      <c r="D93" s="31" t="s">
        <v>959</v>
      </c>
    </row>
    <row r="94" spans="1:4" s="59" customFormat="1" ht="13.5" customHeight="1" thickBot="1" x14ac:dyDescent="0.3">
      <c r="A94" s="290" t="s">
        <v>237</v>
      </c>
      <c r="B94" s="309" t="s">
        <v>611</v>
      </c>
      <c r="C94" s="62" t="s">
        <v>205</v>
      </c>
      <c r="D94" s="52" t="s">
        <v>609</v>
      </c>
    </row>
    <row r="95" spans="1:4" s="59" customFormat="1" ht="26.25" thickBot="1" x14ac:dyDescent="0.3">
      <c r="A95" s="290"/>
      <c r="B95" s="312"/>
      <c r="C95" s="77" t="s">
        <v>239</v>
      </c>
      <c r="D95" s="28" t="s">
        <v>959</v>
      </c>
    </row>
    <row r="96" spans="1:4" s="59" customFormat="1" ht="13.5" thickBot="1" x14ac:dyDescent="0.3">
      <c r="A96" s="290"/>
      <c r="B96" s="312"/>
      <c r="C96" s="271"/>
      <c r="D96" s="273"/>
    </row>
    <row r="97" spans="1:4" s="59" customFormat="1" ht="25.5" customHeight="1" thickBot="1" x14ac:dyDescent="0.3">
      <c r="A97" s="290"/>
      <c r="B97" s="310"/>
      <c r="C97" s="272"/>
      <c r="D97" s="274"/>
    </row>
    <row r="98" spans="1:4" s="59" customFormat="1" ht="13.5" thickBot="1" x14ac:dyDescent="0.3">
      <c r="A98" s="56" t="s">
        <v>241</v>
      </c>
      <c r="B98" s="57" t="s">
        <v>612</v>
      </c>
      <c r="C98" s="58" t="s">
        <v>613</v>
      </c>
      <c r="D98" s="47" t="s">
        <v>888</v>
      </c>
    </row>
    <row r="99" spans="1:4" s="66" customFormat="1" ht="13.5" customHeight="1" thickBot="1" x14ac:dyDescent="0.3">
      <c r="A99" s="283" t="s">
        <v>243</v>
      </c>
      <c r="B99" s="284" t="s">
        <v>744</v>
      </c>
      <c r="C99" s="51" t="s">
        <v>616</v>
      </c>
      <c r="D99" s="52" t="s">
        <v>617</v>
      </c>
    </row>
    <row r="100" spans="1:4" s="66" customFormat="1" ht="38.25" customHeight="1" thickBot="1" x14ac:dyDescent="0.3">
      <c r="A100" s="283"/>
      <c r="B100" s="284"/>
      <c r="C100" s="54" t="s">
        <v>618</v>
      </c>
      <c r="D100" s="31" t="s">
        <v>889</v>
      </c>
    </row>
    <row r="101" spans="1:4" s="66" customFormat="1" ht="39" thickBot="1" x14ac:dyDescent="0.3">
      <c r="A101" s="44" t="s">
        <v>243</v>
      </c>
      <c r="B101" s="118" t="s">
        <v>620</v>
      </c>
      <c r="C101" s="46"/>
      <c r="D101" s="50"/>
    </row>
    <row r="102" spans="1:4" s="66" customFormat="1" ht="51.75" thickBot="1" x14ac:dyDescent="0.3">
      <c r="A102" s="44" t="s">
        <v>243</v>
      </c>
      <c r="B102" s="45" t="s">
        <v>621</v>
      </c>
      <c r="C102" s="46"/>
      <c r="D102" s="50"/>
    </row>
    <row r="103" spans="1:4" s="66" customFormat="1" ht="39" thickBot="1" x14ac:dyDescent="0.3">
      <c r="A103" s="44" t="s">
        <v>745</v>
      </c>
      <c r="B103" s="45" t="s">
        <v>746</v>
      </c>
      <c r="C103" s="46"/>
      <c r="D103" s="50"/>
    </row>
    <row r="104" spans="1:4" s="66" customFormat="1" ht="51.75" thickBot="1" x14ac:dyDescent="0.3">
      <c r="A104" s="44" t="s">
        <v>381</v>
      </c>
      <c r="B104" s="119" t="s">
        <v>382</v>
      </c>
      <c r="C104" s="46"/>
      <c r="D104" s="50"/>
    </row>
    <row r="105" spans="1:4" s="66" customFormat="1" ht="39" thickBot="1" x14ac:dyDescent="0.3">
      <c r="A105" s="44" t="s">
        <v>384</v>
      </c>
      <c r="B105" s="45" t="s">
        <v>622</v>
      </c>
      <c r="C105" s="46" t="s">
        <v>386</v>
      </c>
      <c r="D105" s="47">
        <v>13.5</v>
      </c>
    </row>
    <row r="106" spans="1:4" s="66" customFormat="1" ht="51.75" thickBot="1" x14ac:dyDescent="0.3">
      <c r="A106" s="44" t="s">
        <v>624</v>
      </c>
      <c r="B106" s="45" t="s">
        <v>890</v>
      </c>
      <c r="C106" s="46"/>
      <c r="D106" s="50"/>
    </row>
    <row r="107" spans="1:4" s="66" customFormat="1" ht="142.5" customHeight="1" thickBot="1" x14ac:dyDescent="0.3">
      <c r="A107" s="44" t="s">
        <v>626</v>
      </c>
      <c r="B107" s="45" t="s">
        <v>627</v>
      </c>
      <c r="C107" s="46" t="s">
        <v>252</v>
      </c>
      <c r="D107" s="47" t="s">
        <v>960</v>
      </c>
    </row>
    <row r="108" spans="1:4" s="66" customFormat="1" ht="51.75" thickBot="1" x14ac:dyDescent="0.3">
      <c r="A108" s="44" t="s">
        <v>388</v>
      </c>
      <c r="B108" s="45" t="s">
        <v>629</v>
      </c>
      <c r="C108" s="46"/>
      <c r="D108" s="50"/>
    </row>
    <row r="109" spans="1:4" s="66" customFormat="1" ht="128.25" thickBot="1" x14ac:dyDescent="0.3">
      <c r="A109" s="44" t="s">
        <v>630</v>
      </c>
      <c r="B109" s="45" t="s">
        <v>713</v>
      </c>
      <c r="C109" s="46"/>
      <c r="D109" s="50"/>
    </row>
    <row r="110" spans="1:4" s="66" customFormat="1" ht="39" thickBot="1" x14ac:dyDescent="0.3">
      <c r="A110" s="44" t="s">
        <v>632</v>
      </c>
      <c r="B110" s="45" t="s">
        <v>633</v>
      </c>
      <c r="C110" s="46"/>
      <c r="D110" s="50"/>
    </row>
    <row r="111" spans="1:4" s="66" customFormat="1" ht="51.75" thickBot="1" x14ac:dyDescent="0.3">
      <c r="A111" s="44" t="s">
        <v>634</v>
      </c>
      <c r="B111" s="45" t="s">
        <v>635</v>
      </c>
      <c r="C111" s="46"/>
      <c r="D111" s="50"/>
    </row>
    <row r="112" spans="1:4" s="66" customFormat="1" ht="26.25" thickBot="1" x14ac:dyDescent="0.3">
      <c r="A112" s="44" t="s">
        <v>392</v>
      </c>
      <c r="B112" s="119" t="s">
        <v>636</v>
      </c>
      <c r="C112" s="46"/>
      <c r="D112" s="50"/>
    </row>
    <row r="113" spans="1:4" s="66" customFormat="1" ht="26.25" thickBot="1" x14ac:dyDescent="0.3">
      <c r="A113" s="44" t="s">
        <v>255</v>
      </c>
      <c r="B113" s="45" t="s">
        <v>256</v>
      </c>
      <c r="C113" s="46"/>
      <c r="D113" s="50"/>
    </row>
    <row r="114" spans="1:4" s="66" customFormat="1" ht="102.75" thickBot="1" x14ac:dyDescent="0.3">
      <c r="A114" s="44" t="s">
        <v>637</v>
      </c>
      <c r="B114" s="45" t="s">
        <v>749</v>
      </c>
      <c r="C114" s="46" t="s">
        <v>397</v>
      </c>
      <c r="D114" s="47" t="s">
        <v>961</v>
      </c>
    </row>
    <row r="115" spans="1:4" s="66" customFormat="1" ht="13.5" customHeight="1" thickBot="1" x14ac:dyDescent="0.3">
      <c r="A115" s="283" t="s">
        <v>399</v>
      </c>
      <c r="B115" s="284" t="s">
        <v>539</v>
      </c>
      <c r="C115" s="51" t="s">
        <v>401</v>
      </c>
      <c r="D115" s="52" t="s">
        <v>402</v>
      </c>
    </row>
    <row r="116" spans="1:4" s="66" customFormat="1" ht="13.5" thickBot="1" x14ac:dyDescent="0.3">
      <c r="A116" s="283"/>
      <c r="B116" s="284"/>
      <c r="C116" s="53" t="s">
        <v>403</v>
      </c>
      <c r="D116" s="28" t="s">
        <v>893</v>
      </c>
    </row>
    <row r="117" spans="1:4" s="66" customFormat="1" ht="66" customHeight="1" thickBot="1" x14ac:dyDescent="0.3">
      <c r="A117" s="283"/>
      <c r="B117" s="284"/>
      <c r="C117" s="107"/>
      <c r="D117" s="108"/>
    </row>
    <row r="118" spans="1:4" s="66" customFormat="1" ht="26.25" thickBot="1" x14ac:dyDescent="0.3">
      <c r="A118" s="44" t="s">
        <v>751</v>
      </c>
      <c r="B118" s="45" t="s">
        <v>405</v>
      </c>
      <c r="C118" s="46"/>
      <c r="D118" s="50"/>
    </row>
    <row r="119" spans="1:4" s="66" customFormat="1" ht="77.25" thickBot="1" x14ac:dyDescent="0.3">
      <c r="A119" s="44" t="s">
        <v>399</v>
      </c>
      <c r="B119" s="45" t="s">
        <v>406</v>
      </c>
      <c r="C119" s="46" t="s">
        <v>407</v>
      </c>
      <c r="D119" s="47" t="s">
        <v>894</v>
      </c>
    </row>
    <row r="120" spans="1:4" s="66" customFormat="1" ht="13.5" customHeight="1" thickBot="1" x14ac:dyDescent="0.3">
      <c r="A120" s="292" t="s">
        <v>399</v>
      </c>
      <c r="B120" s="284" t="s">
        <v>511</v>
      </c>
      <c r="C120" s="51" t="s">
        <v>205</v>
      </c>
      <c r="D120" s="52" t="s">
        <v>962</v>
      </c>
    </row>
    <row r="121" spans="1:4" s="66" customFormat="1" ht="13.5" thickBot="1" x14ac:dyDescent="0.3">
      <c r="A121" s="292"/>
      <c r="B121" s="284"/>
      <c r="C121" s="53" t="s">
        <v>206</v>
      </c>
      <c r="D121" s="28" t="s">
        <v>963</v>
      </c>
    </row>
    <row r="122" spans="1:4" s="66" customFormat="1" ht="26.25" customHeight="1" thickBot="1" x14ac:dyDescent="0.3">
      <c r="A122" s="292"/>
      <c r="B122" s="284"/>
      <c r="C122" s="54"/>
      <c r="D122" s="72"/>
    </row>
    <row r="123" spans="1:4" s="66" customFormat="1" ht="39" thickBot="1" x14ac:dyDescent="0.3">
      <c r="A123" s="44" t="s">
        <v>399</v>
      </c>
      <c r="B123" s="45" t="s">
        <v>752</v>
      </c>
      <c r="C123" s="46"/>
      <c r="D123" s="50"/>
    </row>
    <row r="124" spans="1:4" s="66" customFormat="1" ht="26.25" thickBot="1" x14ac:dyDescent="0.3">
      <c r="A124" s="44" t="s">
        <v>399</v>
      </c>
      <c r="B124" s="45" t="s">
        <v>413</v>
      </c>
      <c r="C124" s="46"/>
      <c r="D124" s="50"/>
    </row>
    <row r="125" spans="1:4" s="66" customFormat="1" ht="26.25" thickBot="1" x14ac:dyDescent="0.3">
      <c r="A125" s="44" t="s">
        <v>399</v>
      </c>
      <c r="B125" s="45" t="s">
        <v>414</v>
      </c>
      <c r="C125" s="46"/>
      <c r="D125" s="50"/>
    </row>
    <row r="126" spans="1:4" s="66" customFormat="1" ht="51.75" thickBot="1" x14ac:dyDescent="0.3">
      <c r="A126" s="44" t="s">
        <v>415</v>
      </c>
      <c r="B126" s="45" t="s">
        <v>641</v>
      </c>
      <c r="C126" s="46"/>
      <c r="D126" s="50"/>
    </row>
    <row r="127" spans="1:4" s="66" customFormat="1" ht="39" thickBot="1" x14ac:dyDescent="0.3">
      <c r="A127" s="44" t="s">
        <v>264</v>
      </c>
      <c r="B127" s="45" t="s">
        <v>265</v>
      </c>
      <c r="C127" s="46"/>
      <c r="D127" s="50"/>
    </row>
    <row r="128" spans="1:4" s="59" customFormat="1" ht="26.25" thickBot="1" x14ac:dyDescent="0.3">
      <c r="A128" s="56" t="s">
        <v>266</v>
      </c>
      <c r="B128" s="57" t="s">
        <v>642</v>
      </c>
      <c r="C128" s="58"/>
      <c r="D128" s="50"/>
    </row>
    <row r="129" spans="1:4" s="66" customFormat="1" ht="64.5" thickBot="1" x14ac:dyDescent="0.3">
      <c r="A129" s="44" t="s">
        <v>268</v>
      </c>
      <c r="B129" s="45" t="s">
        <v>417</v>
      </c>
      <c r="C129" s="46"/>
      <c r="D129" s="50"/>
    </row>
    <row r="130" spans="1:4" s="66" customFormat="1" ht="39" thickBot="1" x14ac:dyDescent="0.3">
      <c r="A130" s="44" t="s">
        <v>268</v>
      </c>
      <c r="B130" s="45" t="s">
        <v>753</v>
      </c>
      <c r="C130" s="46"/>
      <c r="D130" s="50"/>
    </row>
    <row r="131" spans="1:4" s="66" customFormat="1" ht="51.75" thickBot="1" x14ac:dyDescent="0.3">
      <c r="A131" s="44" t="s">
        <v>268</v>
      </c>
      <c r="B131" s="45" t="s">
        <v>754</v>
      </c>
      <c r="C131" s="46"/>
      <c r="D131" s="50"/>
    </row>
    <row r="132" spans="1:4" s="66" customFormat="1" ht="64.5" thickBot="1" x14ac:dyDescent="0.3">
      <c r="A132" s="44" t="s">
        <v>420</v>
      </c>
      <c r="B132" s="45" t="s">
        <v>513</v>
      </c>
      <c r="C132" s="46"/>
      <c r="D132" s="50"/>
    </row>
    <row r="133" spans="1:4" s="66" customFormat="1" ht="13.5" customHeight="1" thickBot="1" x14ac:dyDescent="0.3">
      <c r="A133" s="283" t="s">
        <v>422</v>
      </c>
      <c r="B133" s="285" t="s">
        <v>896</v>
      </c>
      <c r="C133" s="51" t="s">
        <v>205</v>
      </c>
      <c r="D133" s="52" t="s">
        <v>832</v>
      </c>
    </row>
    <row r="134" spans="1:4" s="66" customFormat="1" ht="13.5" thickBot="1" x14ac:dyDescent="0.3">
      <c r="A134" s="283"/>
      <c r="B134" s="286"/>
      <c r="C134" s="53" t="s">
        <v>206</v>
      </c>
      <c r="D134" s="28" t="s">
        <v>897</v>
      </c>
    </row>
    <row r="135" spans="1:4" s="66" customFormat="1" ht="141.75" customHeight="1" thickBot="1" x14ac:dyDescent="0.3">
      <c r="A135" s="283"/>
      <c r="B135" s="287"/>
      <c r="C135" s="54"/>
      <c r="D135" s="72"/>
    </row>
    <row r="136" spans="1:4" s="66" customFormat="1" ht="81" customHeight="1" thickBot="1" x14ac:dyDescent="0.3">
      <c r="A136" s="44" t="s">
        <v>424</v>
      </c>
      <c r="B136" s="45" t="s">
        <v>756</v>
      </c>
      <c r="C136" s="46"/>
      <c r="D136" s="50"/>
    </row>
    <row r="137" spans="1:4" s="66" customFormat="1" ht="13.5" customHeight="1" thickBot="1" x14ac:dyDescent="0.3">
      <c r="A137" s="283" t="s">
        <v>272</v>
      </c>
      <c r="B137" s="285" t="s">
        <v>898</v>
      </c>
      <c r="C137" s="51" t="s">
        <v>205</v>
      </c>
      <c r="D137" s="52" t="s">
        <v>835</v>
      </c>
    </row>
    <row r="138" spans="1:4" s="66" customFormat="1" ht="13.5" thickBot="1" x14ac:dyDescent="0.3">
      <c r="A138" s="283"/>
      <c r="B138" s="286"/>
      <c r="C138" s="53" t="s">
        <v>239</v>
      </c>
      <c r="D138" s="28" t="s">
        <v>899</v>
      </c>
    </row>
    <row r="139" spans="1:4" s="66" customFormat="1" ht="26.25" thickBot="1" x14ac:dyDescent="0.3">
      <c r="A139" s="283"/>
      <c r="B139" s="286"/>
      <c r="C139" s="53" t="s">
        <v>649</v>
      </c>
      <c r="D139" s="28">
        <v>15000</v>
      </c>
    </row>
    <row r="140" spans="1:4" s="66" customFormat="1" ht="12.75" customHeight="1" thickBot="1" x14ac:dyDescent="0.3">
      <c r="A140" s="283"/>
      <c r="B140" s="286"/>
      <c r="C140" s="53" t="s">
        <v>275</v>
      </c>
      <c r="D140" s="76">
        <v>95000</v>
      </c>
    </row>
    <row r="141" spans="1:4" s="66" customFormat="1" ht="13.5" thickBot="1" x14ac:dyDescent="0.3">
      <c r="A141" s="283"/>
      <c r="B141" s="286"/>
      <c r="C141" s="53" t="s">
        <v>652</v>
      </c>
      <c r="D141" s="28">
        <v>300</v>
      </c>
    </row>
    <row r="142" spans="1:4" s="66" customFormat="1" ht="13.5" thickBot="1" x14ac:dyDescent="0.3">
      <c r="A142" s="283"/>
      <c r="B142" s="287"/>
      <c r="C142" s="54" t="s">
        <v>277</v>
      </c>
      <c r="D142" s="31">
        <v>2400</v>
      </c>
    </row>
    <row r="143" spans="1:4" s="66" customFormat="1" ht="141" thickBot="1" x14ac:dyDescent="0.3">
      <c r="A143" s="44" t="s">
        <v>272</v>
      </c>
      <c r="B143" s="45" t="s">
        <v>964</v>
      </c>
      <c r="C143" s="46"/>
      <c r="D143" s="50"/>
    </row>
    <row r="144" spans="1:4" s="66" customFormat="1" ht="78" customHeight="1" thickBot="1" x14ac:dyDescent="0.3">
      <c r="A144" s="44" t="s">
        <v>272</v>
      </c>
      <c r="B144" s="45" t="s">
        <v>427</v>
      </c>
      <c r="C144" s="46"/>
      <c r="D144" s="50"/>
    </row>
    <row r="145" spans="1:4" s="66" customFormat="1" ht="13.5" customHeight="1" thickBot="1" x14ac:dyDescent="0.3">
      <c r="A145" s="283" t="s">
        <v>655</v>
      </c>
      <c r="B145" s="284" t="s">
        <v>656</v>
      </c>
      <c r="C145" s="51" t="s">
        <v>657</v>
      </c>
      <c r="D145" s="52" t="s">
        <v>837</v>
      </c>
    </row>
    <row r="146" spans="1:4" s="66" customFormat="1" ht="13.5" thickBot="1" x14ac:dyDescent="0.3">
      <c r="A146" s="283"/>
      <c r="B146" s="284"/>
      <c r="C146" s="53" t="s">
        <v>239</v>
      </c>
      <c r="D146" s="28" t="s">
        <v>901</v>
      </c>
    </row>
    <row r="147" spans="1:4" s="66" customFormat="1" ht="13.5" thickBot="1" x14ac:dyDescent="0.3">
      <c r="A147" s="283"/>
      <c r="B147" s="284"/>
      <c r="C147" s="53" t="s">
        <v>660</v>
      </c>
      <c r="D147" s="28" t="s">
        <v>902</v>
      </c>
    </row>
    <row r="148" spans="1:4" s="66" customFormat="1" ht="13.5" thickBot="1" x14ac:dyDescent="0.3">
      <c r="A148" s="283"/>
      <c r="B148" s="284"/>
      <c r="C148" s="54"/>
      <c r="D148" s="72"/>
    </row>
    <row r="149" spans="1:4" s="59" customFormat="1" ht="13.5" customHeight="1" thickBot="1" x14ac:dyDescent="0.3">
      <c r="A149" s="290" t="s">
        <v>279</v>
      </c>
      <c r="B149" s="291" t="s">
        <v>759</v>
      </c>
      <c r="C149" s="62" t="s">
        <v>205</v>
      </c>
      <c r="D149" s="52" t="s">
        <v>965</v>
      </c>
    </row>
    <row r="150" spans="1:4" s="59" customFormat="1" ht="13.5" thickBot="1" x14ac:dyDescent="0.3">
      <c r="A150" s="290"/>
      <c r="B150" s="291"/>
      <c r="C150" s="77" t="s">
        <v>239</v>
      </c>
      <c r="D150" s="28" t="s">
        <v>966</v>
      </c>
    </row>
    <row r="151" spans="1:4" s="59" customFormat="1" ht="25.5" customHeight="1" thickBot="1" x14ac:dyDescent="0.3">
      <c r="A151" s="290"/>
      <c r="B151" s="291"/>
      <c r="C151" s="65"/>
      <c r="D151" s="72"/>
    </row>
    <row r="152" spans="1:4" s="66" customFormat="1" ht="26.25" thickBot="1" x14ac:dyDescent="0.3">
      <c r="A152" s="44" t="s">
        <v>283</v>
      </c>
      <c r="B152" s="45" t="s">
        <v>967</v>
      </c>
      <c r="C152" s="46"/>
      <c r="D152" s="50"/>
    </row>
    <row r="153" spans="1:4" s="66" customFormat="1" ht="14.25" customHeight="1" thickBot="1" x14ac:dyDescent="0.3">
      <c r="A153" s="44" t="s">
        <v>283</v>
      </c>
      <c r="B153" s="45" t="s">
        <v>285</v>
      </c>
      <c r="C153" s="46"/>
      <c r="D153" s="50"/>
    </row>
    <row r="154" spans="1:4" s="66" customFormat="1" ht="13.5" customHeight="1" thickBot="1" x14ac:dyDescent="0.3">
      <c r="A154" s="283" t="s">
        <v>283</v>
      </c>
      <c r="B154" s="284" t="s">
        <v>968</v>
      </c>
      <c r="C154" s="51" t="s">
        <v>205</v>
      </c>
      <c r="D154" s="52" t="s">
        <v>432</v>
      </c>
    </row>
    <row r="155" spans="1:4" s="66" customFormat="1" ht="13.5" thickBot="1" x14ac:dyDescent="0.3">
      <c r="A155" s="283"/>
      <c r="B155" s="284"/>
      <c r="C155" s="53" t="s">
        <v>239</v>
      </c>
      <c r="D155" s="28" t="s">
        <v>717</v>
      </c>
    </row>
    <row r="156" spans="1:4" s="66" customFormat="1" ht="78" customHeight="1" thickBot="1" x14ac:dyDescent="0.3">
      <c r="A156" s="283"/>
      <c r="B156" s="284"/>
      <c r="C156" s="54"/>
      <c r="D156" s="72"/>
    </row>
    <row r="157" spans="1:4" s="66" customFormat="1" ht="15.75" customHeight="1" thickBot="1" x14ac:dyDescent="0.3">
      <c r="A157" s="283" t="s">
        <v>283</v>
      </c>
      <c r="B157" s="284" t="s">
        <v>667</v>
      </c>
      <c r="C157" s="51" t="s">
        <v>437</v>
      </c>
      <c r="D157" s="52">
        <v>17.5</v>
      </c>
    </row>
    <row r="158" spans="1:4" s="66" customFormat="1" ht="14.25" customHeight="1" thickBot="1" x14ac:dyDescent="0.3">
      <c r="A158" s="283"/>
      <c r="B158" s="284"/>
      <c r="C158" s="53" t="s">
        <v>439</v>
      </c>
      <c r="D158" s="28">
        <v>35</v>
      </c>
    </row>
    <row r="159" spans="1:4" s="66" customFormat="1" ht="26.25" thickBot="1" x14ac:dyDescent="0.3">
      <c r="A159" s="283"/>
      <c r="B159" s="284"/>
      <c r="C159" s="54" t="s">
        <v>441</v>
      </c>
      <c r="D159" s="31">
        <v>14</v>
      </c>
    </row>
    <row r="160" spans="1:4" s="66" customFormat="1" ht="91.5" customHeight="1" thickBot="1" x14ac:dyDescent="0.3">
      <c r="A160" s="44" t="s">
        <v>283</v>
      </c>
      <c r="B160" s="45" t="s">
        <v>718</v>
      </c>
      <c r="C160" s="46" t="s">
        <v>444</v>
      </c>
      <c r="D160" s="50"/>
    </row>
    <row r="161" spans="1:4" s="66" customFormat="1" ht="51.75" thickBot="1" x14ac:dyDescent="0.3">
      <c r="A161" s="44" t="s">
        <v>283</v>
      </c>
      <c r="B161" s="45" t="s">
        <v>519</v>
      </c>
      <c r="C161" s="46"/>
      <c r="D161" s="50"/>
    </row>
    <row r="162" spans="1:4" s="66" customFormat="1" ht="39" thickBot="1" x14ac:dyDescent="0.3">
      <c r="A162" s="44" t="s">
        <v>283</v>
      </c>
      <c r="B162" s="45" t="s">
        <v>671</v>
      </c>
      <c r="C162" s="46"/>
      <c r="D162" s="50"/>
    </row>
    <row r="163" spans="1:4" s="66" customFormat="1" ht="13.5" customHeight="1" thickBot="1" x14ac:dyDescent="0.3">
      <c r="A163" s="283" t="s">
        <v>289</v>
      </c>
      <c r="B163" s="285" t="s">
        <v>446</v>
      </c>
      <c r="C163" s="51" t="s">
        <v>205</v>
      </c>
      <c r="D163" s="52" t="s">
        <v>672</v>
      </c>
    </row>
    <row r="164" spans="1:4" s="66" customFormat="1" ht="13.5" thickBot="1" x14ac:dyDescent="0.3">
      <c r="A164" s="283"/>
      <c r="B164" s="286"/>
      <c r="C164" s="53" t="s">
        <v>239</v>
      </c>
      <c r="D164" s="28" t="s">
        <v>673</v>
      </c>
    </row>
    <row r="165" spans="1:4" s="66" customFormat="1" ht="171.75" customHeight="1" thickBot="1" x14ac:dyDescent="0.3">
      <c r="A165" s="283"/>
      <c r="B165" s="287"/>
      <c r="C165" s="113"/>
      <c r="D165" s="129"/>
    </row>
    <row r="166" spans="1:4" s="66" customFormat="1" ht="13.5" customHeight="1" x14ac:dyDescent="0.25">
      <c r="A166" s="303" t="s">
        <v>215</v>
      </c>
      <c r="B166" s="285" t="s">
        <v>674</v>
      </c>
      <c r="C166" s="51" t="s">
        <v>205</v>
      </c>
      <c r="D166" s="52" t="s">
        <v>675</v>
      </c>
    </row>
    <row r="167" spans="1:4" s="66" customFormat="1" ht="27.75" customHeight="1" thickBot="1" x14ac:dyDescent="0.3">
      <c r="A167" s="304"/>
      <c r="B167" s="287"/>
      <c r="C167" s="107" t="s">
        <v>239</v>
      </c>
      <c r="D167" s="91" t="s">
        <v>969</v>
      </c>
    </row>
    <row r="168" spans="1:4" s="66" customFormat="1" ht="77.25" thickBot="1" x14ac:dyDescent="0.3">
      <c r="A168" s="44" t="s">
        <v>215</v>
      </c>
      <c r="B168" s="45" t="s">
        <v>448</v>
      </c>
      <c r="C168" s="46"/>
      <c r="D168" s="50"/>
    </row>
    <row r="169" spans="1:4" s="66" customFormat="1" ht="51.75" thickBot="1" x14ac:dyDescent="0.3">
      <c r="A169" s="44" t="s">
        <v>215</v>
      </c>
      <c r="B169" s="45" t="s">
        <v>677</v>
      </c>
      <c r="C169" s="46"/>
      <c r="D169" s="50"/>
    </row>
    <row r="170" spans="1:4" s="66" customFormat="1" ht="26.25" thickBot="1" x14ac:dyDescent="0.3">
      <c r="A170" s="44" t="s">
        <v>294</v>
      </c>
      <c r="B170" s="45" t="s">
        <v>295</v>
      </c>
      <c r="C170" s="46"/>
      <c r="D170" s="50"/>
    </row>
    <row r="171" spans="1:4" s="66" customFormat="1" ht="13.5" thickBot="1" x14ac:dyDescent="0.3">
      <c r="A171" s="283" t="s">
        <v>296</v>
      </c>
      <c r="B171" s="284" t="s">
        <v>297</v>
      </c>
      <c r="C171" s="51" t="s">
        <v>298</v>
      </c>
      <c r="D171" s="52">
        <v>3</v>
      </c>
    </row>
    <row r="172" spans="1:4" s="66" customFormat="1" ht="13.5" thickBot="1" x14ac:dyDescent="0.3">
      <c r="A172" s="283"/>
      <c r="B172" s="284"/>
      <c r="C172" s="54" t="s">
        <v>299</v>
      </c>
      <c r="D172" s="31">
        <v>36000</v>
      </c>
    </row>
    <row r="173" spans="1:4" s="66" customFormat="1" ht="13.5" customHeight="1" thickBot="1" x14ac:dyDescent="0.3">
      <c r="A173" s="283" t="s">
        <v>300</v>
      </c>
      <c r="B173" s="284" t="s">
        <v>679</v>
      </c>
      <c r="C173" s="51" t="s">
        <v>302</v>
      </c>
      <c r="D173" s="52">
        <v>5</v>
      </c>
    </row>
    <row r="174" spans="1:4" s="66" customFormat="1" ht="13.5" thickBot="1" x14ac:dyDescent="0.3">
      <c r="A174" s="283"/>
      <c r="B174" s="284"/>
      <c r="C174" s="54" t="s">
        <v>303</v>
      </c>
      <c r="D174" s="31">
        <v>150000</v>
      </c>
    </row>
    <row r="175" spans="1:4" s="66" customFormat="1" ht="39" thickBot="1" x14ac:dyDescent="0.3">
      <c r="A175" s="44" t="s">
        <v>304</v>
      </c>
      <c r="B175" s="45" t="s">
        <v>450</v>
      </c>
      <c r="C175" s="46" t="s">
        <v>306</v>
      </c>
      <c r="D175" s="47">
        <v>2</v>
      </c>
    </row>
    <row r="176" spans="1:4" s="66" customFormat="1" ht="39" thickBot="1" x14ac:dyDescent="0.3">
      <c r="A176" s="44" t="s">
        <v>451</v>
      </c>
      <c r="B176" s="45" t="s">
        <v>764</v>
      </c>
      <c r="C176" s="58"/>
      <c r="D176" s="50"/>
    </row>
    <row r="177" spans="1:9" s="153" customFormat="1" ht="13.5" thickBot="1" x14ac:dyDescent="0.3">
      <c r="A177" s="151"/>
      <c r="B177" s="152"/>
      <c r="C177" s="152"/>
      <c r="D177" s="152"/>
    </row>
    <row r="178" spans="1:9" s="80" customFormat="1" ht="20.100000000000001" customHeight="1" thickBot="1" x14ac:dyDescent="0.3">
      <c r="A178" s="234" t="s">
        <v>310</v>
      </c>
      <c r="B178" s="235"/>
      <c r="C178" s="235"/>
      <c r="D178" s="235"/>
      <c r="E178" s="236"/>
    </row>
    <row r="179" spans="1:9" s="81" customFormat="1" ht="45" customHeight="1" thickBot="1" x14ac:dyDescent="0.3">
      <c r="A179" s="237" t="s">
        <v>311</v>
      </c>
      <c r="B179" s="238"/>
      <c r="C179" s="238"/>
      <c r="D179" s="238"/>
      <c r="E179" s="239"/>
    </row>
    <row r="180" spans="1:9" s="43" customFormat="1" ht="39" thickBot="1" x14ac:dyDescent="0.3">
      <c r="A180" s="131" t="s">
        <v>312</v>
      </c>
      <c r="B180" s="132" t="s">
        <v>105</v>
      </c>
      <c r="C180" s="41" t="s">
        <v>106</v>
      </c>
      <c r="D180" s="132" t="s">
        <v>107</v>
      </c>
      <c r="E180" s="133" t="s">
        <v>313</v>
      </c>
    </row>
    <row r="181" spans="1:9" s="48" customFormat="1" ht="12.75" customHeight="1" x14ac:dyDescent="0.25">
      <c r="A181" s="303" t="s">
        <v>719</v>
      </c>
      <c r="B181" s="285" t="s">
        <v>908</v>
      </c>
      <c r="C181" s="51" t="s">
        <v>721</v>
      </c>
      <c r="D181" s="82" t="s">
        <v>970</v>
      </c>
      <c r="E181" s="277">
        <f>0*('PPI Adj'!C7)</f>
        <v>0</v>
      </c>
    </row>
    <row r="182" spans="1:9" s="48" customFormat="1" ht="12.75" customHeight="1" thickBot="1" x14ac:dyDescent="0.3">
      <c r="A182" s="304"/>
      <c r="B182" s="287"/>
      <c r="C182" s="107" t="s">
        <v>723</v>
      </c>
      <c r="D182" s="123" t="s">
        <v>971</v>
      </c>
      <c r="E182" s="335"/>
    </row>
    <row r="183" spans="1:9" s="48" customFormat="1" ht="39" thickBot="1" x14ac:dyDescent="0.3">
      <c r="A183" s="56" t="s">
        <v>972</v>
      </c>
      <c r="B183" s="57" t="s">
        <v>973</v>
      </c>
      <c r="C183" s="107" t="s">
        <v>167</v>
      </c>
      <c r="D183" s="134">
        <v>762</v>
      </c>
      <c r="E183" s="161">
        <f>-2100*('PPI Adj'!C7)</f>
        <v>-2108.4</v>
      </c>
    </row>
    <row r="184" spans="1:9" s="48" customFormat="1" ht="38.25" customHeight="1" thickBot="1" x14ac:dyDescent="0.3">
      <c r="A184" s="44" t="s">
        <v>459</v>
      </c>
      <c r="B184" s="45" t="s">
        <v>974</v>
      </c>
      <c r="C184" s="46"/>
      <c r="D184" s="36"/>
      <c r="E184" s="161">
        <f>-400*('PPI Adj'!C7)</f>
        <v>-401.6</v>
      </c>
    </row>
    <row r="185" spans="1:9" s="48" customFormat="1" ht="26.25" thickBot="1" x14ac:dyDescent="0.3">
      <c r="A185" s="44" t="s">
        <v>682</v>
      </c>
      <c r="B185" s="45" t="s">
        <v>683</v>
      </c>
      <c r="C185" s="46"/>
      <c r="D185" s="36"/>
      <c r="E185" s="161">
        <f>348*('PPI Adj'!C7)</f>
        <v>349.392</v>
      </c>
    </row>
    <row r="186" spans="1:9" s="48" customFormat="1" ht="153.75" thickBot="1" x14ac:dyDescent="0.3">
      <c r="A186" s="44" t="s">
        <v>548</v>
      </c>
      <c r="B186" s="45" t="s">
        <v>686</v>
      </c>
      <c r="C186" s="46"/>
      <c r="D186" s="36"/>
      <c r="E186" s="161">
        <f>2217*('PPI Adj'!C7)</f>
        <v>2225.8679999999999</v>
      </c>
    </row>
    <row r="187" spans="1:9" s="48" customFormat="1" ht="39" thickBot="1" x14ac:dyDescent="0.3">
      <c r="A187" s="44" t="s">
        <v>687</v>
      </c>
      <c r="B187" s="45" t="s">
        <v>688</v>
      </c>
      <c r="C187" s="46"/>
      <c r="D187" s="36"/>
      <c r="E187" s="161">
        <f>1802*('PPI Adj'!C7)</f>
        <v>1809.2080000000001</v>
      </c>
    </row>
    <row r="188" spans="1:9" s="48" customFormat="1" ht="104.25" customHeight="1" thickBot="1" x14ac:dyDescent="0.3">
      <c r="A188" s="44" t="s">
        <v>768</v>
      </c>
      <c r="B188" s="45" t="s">
        <v>917</v>
      </c>
      <c r="C188" s="46"/>
      <c r="D188" s="36"/>
      <c r="E188" s="161">
        <f>7154*('PPI Adj'!C7)</f>
        <v>7182.616</v>
      </c>
      <c r="F188" s="73"/>
      <c r="G188" s="73"/>
      <c r="H188" s="73"/>
      <c r="I188" s="73"/>
    </row>
    <row r="189" spans="1:9" s="48" customFormat="1" ht="26.25" customHeight="1" thickBot="1" x14ac:dyDescent="0.3">
      <c r="A189" s="283" t="s">
        <v>461</v>
      </c>
      <c r="B189" s="285" t="s">
        <v>528</v>
      </c>
      <c r="C189" s="51" t="s">
        <v>316</v>
      </c>
      <c r="D189" s="82" t="s">
        <v>853</v>
      </c>
      <c r="E189" s="288">
        <f>4404*('PPI Adj'!C7)</f>
        <v>4421.616</v>
      </c>
    </row>
    <row r="190" spans="1:9" s="48" customFormat="1" ht="39" thickBot="1" x14ac:dyDescent="0.3">
      <c r="A190" s="283"/>
      <c r="B190" s="286"/>
      <c r="C190" s="53" t="s">
        <v>318</v>
      </c>
      <c r="D190" s="83" t="s">
        <v>854</v>
      </c>
      <c r="E190" s="289"/>
    </row>
    <row r="191" spans="1:9" s="2" customFormat="1" ht="89.25" customHeight="1" thickBot="1" x14ac:dyDescent="0.25">
      <c r="A191" s="283"/>
      <c r="B191" s="287"/>
      <c r="C191" s="54" t="s">
        <v>320</v>
      </c>
      <c r="D191" s="84" t="s">
        <v>855</v>
      </c>
      <c r="E191" s="289"/>
    </row>
    <row r="192" spans="1:9" s="2" customFormat="1" ht="64.5" thickBot="1" x14ac:dyDescent="0.25">
      <c r="A192" s="44" t="s">
        <v>770</v>
      </c>
      <c r="B192" s="119" t="s">
        <v>771</v>
      </c>
      <c r="C192" s="46"/>
      <c r="D192" s="36"/>
      <c r="E192" s="161">
        <f>-200*('PPI Adj'!C7)</f>
        <v>-200.8</v>
      </c>
    </row>
    <row r="193" spans="1:5" s="2" customFormat="1" ht="26.25" thickBot="1" x14ac:dyDescent="0.25">
      <c r="A193" s="44" t="s">
        <v>772</v>
      </c>
      <c r="B193" s="45" t="s">
        <v>773</v>
      </c>
      <c r="C193" s="46" t="s">
        <v>774</v>
      </c>
      <c r="D193" s="134" t="s">
        <v>975</v>
      </c>
      <c r="E193" s="161">
        <f>2125*('PPI Adj'!C7)</f>
        <v>2133.5</v>
      </c>
    </row>
    <row r="194" spans="1:5" s="2" customFormat="1" ht="77.25" thickBot="1" x14ac:dyDescent="0.25">
      <c r="A194" s="44" t="s">
        <v>776</v>
      </c>
      <c r="B194" s="45" t="s">
        <v>777</v>
      </c>
      <c r="C194" s="46"/>
      <c r="D194" s="36"/>
      <c r="E194" s="161">
        <f>2970*('PPI Adj'!C7)</f>
        <v>2981.88</v>
      </c>
    </row>
    <row r="195" spans="1:5" s="2" customFormat="1" ht="26.25" thickBot="1" x14ac:dyDescent="0.25">
      <c r="A195" s="44" t="s">
        <v>692</v>
      </c>
      <c r="B195" s="45" t="s">
        <v>693</v>
      </c>
      <c r="C195" s="46"/>
      <c r="D195" s="36"/>
      <c r="E195" s="161">
        <f>0*('PPI Adj'!C7)</f>
        <v>0</v>
      </c>
    </row>
    <row r="196" spans="1:5" s="2" customFormat="1" ht="13.5" thickBot="1" x14ac:dyDescent="0.25">
      <c r="A196" s="44" t="s">
        <v>694</v>
      </c>
      <c r="B196" s="45" t="s">
        <v>695</v>
      </c>
      <c r="C196" s="46"/>
      <c r="D196" s="36"/>
      <c r="E196" s="161">
        <f>1245*('PPI Adj'!C7)</f>
        <v>1249.98</v>
      </c>
    </row>
    <row r="197" spans="1:5" s="2" customFormat="1" ht="26.25" thickBot="1" x14ac:dyDescent="0.25">
      <c r="A197" s="44" t="s">
        <v>696</v>
      </c>
      <c r="B197" s="45" t="s">
        <v>697</v>
      </c>
      <c r="C197" s="46"/>
      <c r="D197" s="36"/>
      <c r="E197" s="161">
        <f>440*('PPI Adj'!C7)</f>
        <v>441.76</v>
      </c>
    </row>
  </sheetData>
  <sheetProtection algorithmName="SHA-512" hashValue="CaBywFc5EUD5ZwzGIKWwDv7QgGk7huwJ4AZvhciWBL8i5sUyJSSl1rs8ic/i3yiek3T8VogQsFK+D1JtGgiY5Q==" saltValue="vElA4GGE+QQHYo44IrH4JQ==" spinCount="100000" sheet="1" objects="1" scenarios="1" formatRows="0"/>
  <mergeCells count="67">
    <mergeCell ref="A20:D20"/>
    <mergeCell ref="B3:E3"/>
    <mergeCell ref="A4:E4"/>
    <mergeCell ref="A5:E5"/>
    <mergeCell ref="A7:C7"/>
    <mergeCell ref="A17:C17"/>
    <mergeCell ref="A21:D21"/>
    <mergeCell ref="A32:D32"/>
    <mergeCell ref="A34:A36"/>
    <mergeCell ref="B34:B36"/>
    <mergeCell ref="A42:A44"/>
    <mergeCell ref="B42:B44"/>
    <mergeCell ref="A83:A84"/>
    <mergeCell ref="B83:B84"/>
    <mergeCell ref="A50:A51"/>
    <mergeCell ref="B50:B51"/>
    <mergeCell ref="A55:A62"/>
    <mergeCell ref="B55:B62"/>
    <mergeCell ref="A63:A64"/>
    <mergeCell ref="B63:B64"/>
    <mergeCell ref="A68:A69"/>
    <mergeCell ref="B68:B69"/>
    <mergeCell ref="A76:D76"/>
    <mergeCell ref="A78:A80"/>
    <mergeCell ref="B78:B80"/>
    <mergeCell ref="A89:A90"/>
    <mergeCell ref="B89:B90"/>
    <mergeCell ref="A92:A93"/>
    <mergeCell ref="B92:B93"/>
    <mergeCell ref="A94:A97"/>
    <mergeCell ref="B94:B97"/>
    <mergeCell ref="C96:C97"/>
    <mergeCell ref="D96:D97"/>
    <mergeCell ref="A99:A100"/>
    <mergeCell ref="B99:B100"/>
    <mergeCell ref="A115:A117"/>
    <mergeCell ref="B115:B117"/>
    <mergeCell ref="A120:A122"/>
    <mergeCell ref="B120:B122"/>
    <mergeCell ref="A133:A135"/>
    <mergeCell ref="B133:B135"/>
    <mergeCell ref="A137:A142"/>
    <mergeCell ref="B137:B142"/>
    <mergeCell ref="A145:A148"/>
    <mergeCell ref="B145:B148"/>
    <mergeCell ref="A149:A151"/>
    <mergeCell ref="B149:B151"/>
    <mergeCell ref="A154:A156"/>
    <mergeCell ref="B154:B156"/>
    <mergeCell ref="A179:E179"/>
    <mergeCell ref="A157:A159"/>
    <mergeCell ref="B157:B159"/>
    <mergeCell ref="A163:A165"/>
    <mergeCell ref="B163:B165"/>
    <mergeCell ref="A166:A167"/>
    <mergeCell ref="B166:B167"/>
    <mergeCell ref="A171:A172"/>
    <mergeCell ref="B171:B172"/>
    <mergeCell ref="A173:A174"/>
    <mergeCell ref="B173:B174"/>
    <mergeCell ref="A178:E178"/>
    <mergeCell ref="A181:A182"/>
    <mergeCell ref="B181:B182"/>
    <mergeCell ref="E181:E182"/>
    <mergeCell ref="A189:A191"/>
    <mergeCell ref="B189:B191"/>
    <mergeCell ref="E189:E191"/>
  </mergeCells>
  <conditionalFormatting sqref="C8:C15">
    <cfRule type="expression" dxfId="7" priority="5">
      <formula>$B$2="No"</formula>
    </cfRule>
  </conditionalFormatting>
  <conditionalFormatting sqref="C18 C23:C31 C33:C75 C77:C176 C181:C197 E181:E197">
    <cfRule type="expression" dxfId="6" priority="6">
      <formula>#REF!="No"</formula>
    </cfRule>
  </conditionalFormatting>
  <conditionalFormatting sqref="D23:D31">
    <cfRule type="expression" dxfId="5" priority="4">
      <formula>$B$2="No"</formula>
    </cfRule>
  </conditionalFormatting>
  <conditionalFormatting sqref="D33:D75">
    <cfRule type="expression" dxfId="4" priority="3">
      <formula>$B$2="No"</formula>
    </cfRule>
  </conditionalFormatting>
  <conditionalFormatting sqref="D77:D176">
    <cfRule type="expression" dxfId="3" priority="2">
      <formula>$B$2="No"</formula>
    </cfRule>
  </conditionalFormatting>
  <conditionalFormatting sqref="D181:D197">
    <cfRule type="expression" dxfId="2" priority="1">
      <formula>$B$2="No"</formula>
    </cfRule>
  </conditionalFormatting>
  <dataValidations count="1">
    <dataValidation type="decimal" operator="greaterThan" allowBlank="1" showInputMessage="1" showErrorMessage="1" error="Invalid Entry - Bidder must enter a value that is greater than $0" sqref="C18" xr:uid="{CFD2726D-D179-4569-BB0C-4B4888FBCBEC}">
      <formula1>0</formula1>
    </dataValidation>
  </dataValidations>
  <pageMargins left="0.25" right="0.25" top="0.75" bottom="0.75" header="0.3" footer="0.3"/>
  <pageSetup scale="6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31884-E482-421C-9579-6FB669C948D4}">
  <sheetPr>
    <pageSetUpPr fitToPage="1"/>
  </sheetPr>
  <dimension ref="A1:I197"/>
  <sheetViews>
    <sheetView showGridLines="0" zoomScaleNormal="100" workbookViewId="0">
      <pane ySplit="5" topLeftCell="A6" activePane="bottomLeft" state="frozen"/>
      <selection activeCell="C18" sqref="C18"/>
      <selection pane="bottomLeft" activeCell="E17" sqref="E17"/>
    </sheetView>
  </sheetViews>
  <sheetFormatPr defaultColWidth="9.140625" defaultRowHeight="12.75" x14ac:dyDescent="0.2"/>
  <cols>
    <col min="1" max="1" width="19.140625" style="167" customWidth="1"/>
    <col min="2" max="2" width="77.28515625" style="167" customWidth="1"/>
    <col min="3" max="3" width="24" style="167" customWidth="1"/>
    <col min="4" max="4" width="19.28515625" style="228" customWidth="1"/>
    <col min="5" max="5" width="13.7109375" style="167" customWidth="1"/>
    <col min="6" max="6" width="9.140625" style="167" customWidth="1"/>
    <col min="7" max="7" width="13.7109375" style="167" customWidth="1"/>
    <col min="8" max="8" width="13.28515625" style="167" customWidth="1"/>
    <col min="9" max="9" width="15.140625" style="167" customWidth="1"/>
    <col min="10" max="74" width="9.140625" style="167"/>
    <col min="75" max="75" width="9.140625" style="167" customWidth="1"/>
    <col min="76" max="16384" width="9.140625" style="167"/>
  </cols>
  <sheetData>
    <row r="1" spans="1:6" ht="15" customHeight="1" x14ac:dyDescent="0.2">
      <c r="A1" s="166" t="s">
        <v>0</v>
      </c>
      <c r="D1" s="168"/>
      <c r="E1" s="168" t="s">
        <v>1</v>
      </c>
    </row>
    <row r="2" spans="1:6" ht="15" customHeight="1" thickBot="1" x14ac:dyDescent="0.25">
      <c r="A2" s="166"/>
      <c r="D2" s="168"/>
      <c r="E2" s="168" t="str">
        <f>Summary!M2</f>
        <v>December 16, 2025</v>
      </c>
    </row>
    <row r="3" spans="1:6" ht="24" customHeight="1" thickBot="1" x14ac:dyDescent="0.25">
      <c r="A3" s="169" t="s">
        <v>89</v>
      </c>
      <c r="B3" s="367" t="s">
        <v>21</v>
      </c>
      <c r="C3" s="367"/>
      <c r="D3" s="367"/>
      <c r="E3" s="368"/>
    </row>
    <row r="4" spans="1:6" ht="24" thickBot="1" x14ac:dyDescent="0.25">
      <c r="A4" s="369" t="s">
        <v>976</v>
      </c>
      <c r="B4" s="370"/>
      <c r="C4" s="370"/>
      <c r="D4" s="370"/>
      <c r="E4" s="371"/>
    </row>
    <row r="5" spans="1:6" ht="21" thickBot="1" x14ac:dyDescent="0.25">
      <c r="A5" s="372" t="s">
        <v>977</v>
      </c>
      <c r="B5" s="373"/>
      <c r="C5" s="373"/>
      <c r="D5" s="373"/>
      <c r="E5" s="374"/>
    </row>
    <row r="6" spans="1:6" ht="13.5" thickBot="1" x14ac:dyDescent="0.25">
      <c r="A6" s="170"/>
      <c r="B6" s="170"/>
      <c r="C6" s="170"/>
      <c r="D6" s="171"/>
      <c r="E6" s="170"/>
      <c r="F6" s="170"/>
    </row>
    <row r="7" spans="1:6" s="172" customFormat="1" ht="16.5" customHeight="1" thickBot="1" x14ac:dyDescent="0.25">
      <c r="A7" s="375" t="s">
        <v>978</v>
      </c>
      <c r="B7" s="376"/>
      <c r="C7" s="377"/>
    </row>
    <row r="8" spans="1:6" x14ac:dyDescent="0.2">
      <c r="A8" s="173" t="s">
        <v>46</v>
      </c>
      <c r="B8" s="174" t="s">
        <v>979</v>
      </c>
      <c r="C8" s="175">
        <v>2026</v>
      </c>
      <c r="D8" s="167"/>
    </row>
    <row r="9" spans="1:6" x14ac:dyDescent="0.2">
      <c r="A9" s="176" t="s">
        <v>48</v>
      </c>
      <c r="B9" s="177" t="s">
        <v>980</v>
      </c>
      <c r="C9" s="178" t="s">
        <v>53</v>
      </c>
      <c r="D9" s="167"/>
    </row>
    <row r="10" spans="1:6" x14ac:dyDescent="0.2">
      <c r="A10" s="176" t="s">
        <v>54</v>
      </c>
      <c r="B10" s="177" t="s">
        <v>981</v>
      </c>
      <c r="C10" s="178" t="s">
        <v>61</v>
      </c>
      <c r="D10" s="167"/>
    </row>
    <row r="11" spans="1:6" ht="26.25" thickBot="1" x14ac:dyDescent="0.25">
      <c r="A11" s="179" t="s">
        <v>62</v>
      </c>
      <c r="B11" s="180" t="s">
        <v>982</v>
      </c>
      <c r="C11" s="181"/>
      <c r="D11" s="167"/>
    </row>
    <row r="12" spans="1:6" x14ac:dyDescent="0.2">
      <c r="A12" s="182" t="s">
        <v>69</v>
      </c>
      <c r="B12" s="174" t="s">
        <v>983</v>
      </c>
      <c r="C12" s="183">
        <v>2025</v>
      </c>
      <c r="D12" s="167"/>
    </row>
    <row r="13" spans="1:6" x14ac:dyDescent="0.2">
      <c r="A13" s="176" t="s">
        <v>70</v>
      </c>
      <c r="B13" s="177" t="s">
        <v>984</v>
      </c>
      <c r="C13" s="178" t="s">
        <v>76</v>
      </c>
      <c r="D13" s="167"/>
    </row>
    <row r="14" spans="1:6" x14ac:dyDescent="0.2">
      <c r="A14" s="176" t="s">
        <v>77</v>
      </c>
      <c r="B14" s="177" t="s">
        <v>985</v>
      </c>
      <c r="C14" s="178" t="s">
        <v>81</v>
      </c>
      <c r="D14" s="167"/>
    </row>
    <row r="15" spans="1:6" ht="28.5" customHeight="1" thickBot="1" x14ac:dyDescent="0.25">
      <c r="A15" s="184" t="s">
        <v>82</v>
      </c>
      <c r="B15" s="185" t="s">
        <v>986</v>
      </c>
      <c r="C15" s="186" t="s">
        <v>87</v>
      </c>
      <c r="D15" s="167"/>
    </row>
    <row r="16" spans="1:6" s="187" customFormat="1" ht="14.25" thickTop="1" thickBot="1" x14ac:dyDescent="0.25">
      <c r="D16" s="188"/>
    </row>
    <row r="17" spans="1:4" s="189" customFormat="1" ht="16.5" thickBot="1" x14ac:dyDescent="0.25">
      <c r="A17" s="378" t="s">
        <v>100</v>
      </c>
      <c r="B17" s="379"/>
      <c r="C17" s="379"/>
      <c r="D17" s="380"/>
    </row>
    <row r="18" spans="1:4" ht="71.25" customHeight="1" x14ac:dyDescent="0.2">
      <c r="A18" s="176" t="s">
        <v>88</v>
      </c>
      <c r="B18" s="381" t="s">
        <v>1022</v>
      </c>
      <c r="C18" s="382"/>
      <c r="D18" s="157">
        <f>212947*('PPI Adj'!C7)</f>
        <v>213798.788</v>
      </c>
    </row>
    <row r="19" spans="1:4" ht="13.5" thickBot="1" x14ac:dyDescent="0.25">
      <c r="A19" s="190"/>
      <c r="B19" s="191"/>
      <c r="C19" s="191"/>
      <c r="D19" s="192"/>
    </row>
    <row r="20" spans="1:4" s="172" customFormat="1" ht="15.6" customHeight="1" thickBot="1" x14ac:dyDescent="0.25">
      <c r="A20" s="378" t="s">
        <v>987</v>
      </c>
      <c r="B20" s="379"/>
      <c r="C20" s="379"/>
      <c r="D20" s="380"/>
    </row>
    <row r="21" spans="1:4" ht="45" customHeight="1" thickBot="1" x14ac:dyDescent="0.25">
      <c r="A21" s="383" t="s">
        <v>103</v>
      </c>
      <c r="B21" s="384"/>
      <c r="C21" s="384"/>
      <c r="D21" s="385"/>
    </row>
    <row r="22" spans="1:4" s="194" customFormat="1" ht="36.6" customHeight="1" thickBot="1" x14ac:dyDescent="0.3">
      <c r="A22" s="193" t="s">
        <v>104</v>
      </c>
      <c r="B22" s="193" t="s">
        <v>105</v>
      </c>
      <c r="C22" s="193" t="s">
        <v>988</v>
      </c>
      <c r="D22" s="193" t="s">
        <v>107</v>
      </c>
    </row>
    <row r="23" spans="1:4" s="198" customFormat="1" ht="12.75" customHeight="1" thickBot="1" x14ac:dyDescent="0.3">
      <c r="A23" s="195" t="s">
        <v>108</v>
      </c>
      <c r="B23" s="195" t="s">
        <v>989</v>
      </c>
      <c r="C23" s="196" t="s">
        <v>110</v>
      </c>
      <c r="D23" s="197" t="s">
        <v>990</v>
      </c>
    </row>
    <row r="24" spans="1:4" s="198" customFormat="1" ht="26.25" thickBot="1" x14ac:dyDescent="0.3">
      <c r="A24" s="195" t="s">
        <v>108</v>
      </c>
      <c r="B24" s="195" t="s">
        <v>334</v>
      </c>
      <c r="C24" s="196" t="s">
        <v>113</v>
      </c>
      <c r="D24" s="199" t="s">
        <v>991</v>
      </c>
    </row>
    <row r="25" spans="1:4" s="198" customFormat="1" ht="39" thickBot="1" x14ac:dyDescent="0.3">
      <c r="A25" s="195" t="s">
        <v>108</v>
      </c>
      <c r="B25" s="195" t="s">
        <v>992</v>
      </c>
      <c r="C25" s="196"/>
      <c r="D25" s="200"/>
    </row>
    <row r="26" spans="1:4" s="198" customFormat="1" ht="13.5" thickBot="1" x14ac:dyDescent="0.3">
      <c r="A26" s="195" t="s">
        <v>108</v>
      </c>
      <c r="B26" s="195" t="s">
        <v>554</v>
      </c>
      <c r="C26" s="196"/>
      <c r="D26" s="200"/>
    </row>
    <row r="27" spans="1:4" s="198" customFormat="1" ht="39" thickBot="1" x14ac:dyDescent="0.3">
      <c r="A27" s="195" t="s">
        <v>108</v>
      </c>
      <c r="B27" s="195" t="s">
        <v>993</v>
      </c>
      <c r="C27" s="196"/>
      <c r="D27" s="200"/>
    </row>
    <row r="28" spans="1:4" s="198" customFormat="1" ht="26.25" thickBot="1" x14ac:dyDescent="0.3">
      <c r="A28" s="195" t="s">
        <v>108</v>
      </c>
      <c r="B28" s="195" t="s">
        <v>994</v>
      </c>
      <c r="C28" s="196" t="s">
        <v>119</v>
      </c>
      <c r="D28" s="197">
        <v>26500</v>
      </c>
    </row>
    <row r="29" spans="1:4" s="198" customFormat="1" ht="13.5" thickBot="1" x14ac:dyDescent="0.3">
      <c r="A29" s="195" t="s">
        <v>108</v>
      </c>
      <c r="B29" s="195" t="s">
        <v>995</v>
      </c>
      <c r="C29" s="196" t="s">
        <v>121</v>
      </c>
      <c r="D29" s="197">
        <v>259</v>
      </c>
    </row>
    <row r="30" spans="1:4" s="198" customFormat="1" ht="13.5" thickBot="1" x14ac:dyDescent="0.3">
      <c r="A30" s="195" t="s">
        <v>108</v>
      </c>
      <c r="B30" s="195" t="s">
        <v>931</v>
      </c>
      <c r="C30" s="201" t="s">
        <v>123</v>
      </c>
      <c r="D30" s="199">
        <v>80</v>
      </c>
    </row>
    <row r="31" spans="1:4" s="198" customFormat="1" ht="26.25" thickBot="1" x14ac:dyDescent="0.3">
      <c r="A31" s="195" t="s">
        <v>108</v>
      </c>
      <c r="B31" s="195" t="s">
        <v>124</v>
      </c>
      <c r="C31" s="196"/>
      <c r="D31" s="200"/>
    </row>
    <row r="32" spans="1:4" s="198" customFormat="1" ht="15.75" thickBot="1" x14ac:dyDescent="0.3">
      <c r="A32" s="364" t="s">
        <v>125</v>
      </c>
      <c r="B32" s="365"/>
      <c r="C32" s="365"/>
      <c r="D32" s="366"/>
    </row>
    <row r="33" spans="1:4" s="198" customFormat="1" ht="26.25" thickBot="1" x14ac:dyDescent="0.3">
      <c r="A33" s="195" t="s">
        <v>561</v>
      </c>
      <c r="B33" s="195" t="s">
        <v>932</v>
      </c>
      <c r="C33" s="202"/>
      <c r="D33" s="200"/>
    </row>
    <row r="34" spans="1:4" s="198" customFormat="1" ht="13.5" customHeight="1" thickBot="1" x14ac:dyDescent="0.3">
      <c r="A34" s="346" t="s">
        <v>126</v>
      </c>
      <c r="B34" s="346" t="s">
        <v>933</v>
      </c>
      <c r="C34" s="203" t="s">
        <v>128</v>
      </c>
      <c r="D34" s="204">
        <v>6</v>
      </c>
    </row>
    <row r="35" spans="1:4" s="198" customFormat="1" ht="13.5" thickBot="1" x14ac:dyDescent="0.3">
      <c r="A35" s="346"/>
      <c r="B35" s="346"/>
      <c r="C35" s="205" t="s">
        <v>129</v>
      </c>
      <c r="D35" s="178">
        <v>6.7</v>
      </c>
    </row>
    <row r="36" spans="1:4" s="198" customFormat="1" ht="26.25" thickBot="1" x14ac:dyDescent="0.3">
      <c r="A36" s="346"/>
      <c r="B36" s="346"/>
      <c r="C36" s="206" t="s">
        <v>130</v>
      </c>
      <c r="D36" s="181" t="s">
        <v>934</v>
      </c>
    </row>
    <row r="37" spans="1:4" s="198" customFormat="1" ht="26.25" thickBot="1" x14ac:dyDescent="0.3">
      <c r="A37" s="195" t="s">
        <v>126</v>
      </c>
      <c r="B37" s="195" t="s">
        <v>535</v>
      </c>
      <c r="C37" s="202"/>
      <c r="D37" s="200"/>
    </row>
    <row r="38" spans="1:4" s="198" customFormat="1" ht="13.5" thickBot="1" x14ac:dyDescent="0.3">
      <c r="A38" s="195" t="s">
        <v>133</v>
      </c>
      <c r="B38" s="195" t="s">
        <v>730</v>
      </c>
      <c r="C38" s="202" t="s">
        <v>135</v>
      </c>
      <c r="D38" s="197">
        <v>60</v>
      </c>
    </row>
    <row r="39" spans="1:4" s="198" customFormat="1" ht="13.5" thickBot="1" x14ac:dyDescent="0.3">
      <c r="A39" s="195" t="s">
        <v>935</v>
      </c>
      <c r="B39" s="195" t="s">
        <v>936</v>
      </c>
      <c r="C39" s="202" t="s">
        <v>135</v>
      </c>
      <c r="D39" s="197">
        <v>10</v>
      </c>
    </row>
    <row r="40" spans="1:4" s="198" customFormat="1" ht="26.25" thickBot="1" x14ac:dyDescent="0.3">
      <c r="A40" s="195" t="s">
        <v>136</v>
      </c>
      <c r="B40" s="195" t="s">
        <v>137</v>
      </c>
      <c r="C40" s="196"/>
      <c r="D40" s="200"/>
    </row>
    <row r="41" spans="1:4" s="198" customFormat="1" ht="14.25" customHeight="1" thickBot="1" x14ac:dyDescent="0.3">
      <c r="A41" s="195" t="s">
        <v>138</v>
      </c>
      <c r="B41" s="195" t="s">
        <v>937</v>
      </c>
      <c r="C41" s="196" t="s">
        <v>140</v>
      </c>
      <c r="D41" s="197">
        <v>270</v>
      </c>
    </row>
    <row r="42" spans="1:4" s="198" customFormat="1" ht="13.5" customHeight="1" thickBot="1" x14ac:dyDescent="0.3">
      <c r="A42" s="346" t="s">
        <v>138</v>
      </c>
      <c r="B42" s="346" t="s">
        <v>938</v>
      </c>
      <c r="C42" s="207" t="s">
        <v>142</v>
      </c>
      <c r="D42" s="204">
        <v>3800</v>
      </c>
    </row>
    <row r="43" spans="1:4" s="198" customFormat="1" ht="13.5" thickBot="1" x14ac:dyDescent="0.3">
      <c r="A43" s="346"/>
      <c r="B43" s="346"/>
      <c r="C43" s="205" t="s">
        <v>143</v>
      </c>
      <c r="D43" s="178">
        <v>1900</v>
      </c>
    </row>
    <row r="44" spans="1:4" s="198" customFormat="1" ht="12.75" customHeight="1" thickBot="1" x14ac:dyDescent="0.3">
      <c r="A44" s="346"/>
      <c r="B44" s="346"/>
      <c r="C44" s="206" t="s">
        <v>144</v>
      </c>
      <c r="D44" s="181">
        <v>180</v>
      </c>
    </row>
    <row r="45" spans="1:4" s="198" customFormat="1" ht="13.5" thickBot="1" x14ac:dyDescent="0.3">
      <c r="A45" s="195" t="s">
        <v>138</v>
      </c>
      <c r="B45" s="195" t="s">
        <v>145</v>
      </c>
      <c r="C45" s="196"/>
      <c r="D45" s="200"/>
    </row>
    <row r="46" spans="1:4" s="198" customFormat="1" ht="26.25" thickBot="1" x14ac:dyDescent="0.3">
      <c r="A46" s="195" t="s">
        <v>146</v>
      </c>
      <c r="B46" s="195" t="s">
        <v>996</v>
      </c>
      <c r="C46" s="196" t="s">
        <v>148</v>
      </c>
      <c r="D46" s="197" t="s">
        <v>997</v>
      </c>
    </row>
    <row r="47" spans="1:4" s="198" customFormat="1" ht="13.5" thickBot="1" x14ac:dyDescent="0.3">
      <c r="A47" s="195" t="s">
        <v>150</v>
      </c>
      <c r="B47" s="195" t="s">
        <v>998</v>
      </c>
      <c r="C47" s="196" t="s">
        <v>152</v>
      </c>
      <c r="D47" s="197">
        <v>10000</v>
      </c>
    </row>
    <row r="48" spans="1:4" s="198" customFormat="1" ht="13.5" customHeight="1" thickBot="1" x14ac:dyDescent="0.3">
      <c r="A48" s="195" t="s">
        <v>153</v>
      </c>
      <c r="B48" s="195" t="s">
        <v>999</v>
      </c>
      <c r="C48" s="196" t="s">
        <v>155</v>
      </c>
      <c r="D48" s="197">
        <v>17500</v>
      </c>
    </row>
    <row r="49" spans="1:9" s="198" customFormat="1" ht="26.25" thickBot="1" x14ac:dyDescent="0.3">
      <c r="A49" s="195" t="s">
        <v>156</v>
      </c>
      <c r="B49" s="195" t="s">
        <v>495</v>
      </c>
      <c r="C49" s="196"/>
      <c r="D49" s="200"/>
    </row>
    <row r="50" spans="1:9" s="198" customFormat="1" ht="13.5" customHeight="1" thickBot="1" x14ac:dyDescent="0.3">
      <c r="A50" s="346" t="s">
        <v>156</v>
      </c>
      <c r="B50" s="346" t="s">
        <v>1000</v>
      </c>
      <c r="C50" s="203" t="s">
        <v>159</v>
      </c>
      <c r="D50" s="204">
        <v>10000</v>
      </c>
    </row>
    <row r="51" spans="1:9" s="198" customFormat="1" ht="26.25" thickBot="1" x14ac:dyDescent="0.3">
      <c r="A51" s="346"/>
      <c r="B51" s="346"/>
      <c r="C51" s="206" t="s">
        <v>789</v>
      </c>
      <c r="D51" s="208">
        <v>23000</v>
      </c>
      <c r="E51" s="209"/>
    </row>
    <row r="52" spans="1:9" s="212" customFormat="1" ht="13.5" thickBot="1" x14ac:dyDescent="0.3">
      <c r="A52" s="210" t="s">
        <v>161</v>
      </c>
      <c r="B52" s="210" t="s">
        <v>162</v>
      </c>
      <c r="C52" s="211" t="s">
        <v>163</v>
      </c>
      <c r="D52" s="197" t="s">
        <v>944</v>
      </c>
    </row>
    <row r="53" spans="1:9" s="198" customFormat="1" ht="39" thickBot="1" x14ac:dyDescent="0.3">
      <c r="A53" s="195" t="s">
        <v>165</v>
      </c>
      <c r="B53" s="195" t="s">
        <v>945</v>
      </c>
      <c r="C53" s="196" t="s">
        <v>167</v>
      </c>
      <c r="D53" s="197">
        <v>762</v>
      </c>
      <c r="E53" s="213"/>
      <c r="F53" s="213"/>
      <c r="G53" s="213"/>
      <c r="H53" s="213"/>
      <c r="I53" s="213"/>
    </row>
    <row r="54" spans="1:9" s="198" customFormat="1" ht="13.5" thickBot="1" x14ac:dyDescent="0.3">
      <c r="A54" s="195" t="s">
        <v>169</v>
      </c>
      <c r="B54" s="195" t="s">
        <v>1001</v>
      </c>
      <c r="C54" s="196"/>
      <c r="D54" s="200"/>
    </row>
    <row r="55" spans="1:9" s="198" customFormat="1" ht="13.5" customHeight="1" thickBot="1" x14ac:dyDescent="0.3">
      <c r="A55" s="346" t="s">
        <v>575</v>
      </c>
      <c r="B55" s="346" t="s">
        <v>1002</v>
      </c>
      <c r="C55" s="203" t="s">
        <v>173</v>
      </c>
      <c r="D55" s="204" t="s">
        <v>948</v>
      </c>
    </row>
    <row r="56" spans="1:9" s="198" customFormat="1" ht="13.5" customHeight="1" thickBot="1" x14ac:dyDescent="0.3">
      <c r="A56" s="346"/>
      <c r="B56" s="346"/>
      <c r="C56" s="205" t="s">
        <v>175</v>
      </c>
      <c r="D56" s="178" t="s">
        <v>177</v>
      </c>
    </row>
    <row r="57" spans="1:9" s="198" customFormat="1" ht="13.5" customHeight="1" thickBot="1" x14ac:dyDescent="0.3">
      <c r="A57" s="346"/>
      <c r="B57" s="346"/>
      <c r="C57" s="205" t="s">
        <v>176</v>
      </c>
      <c r="D57" s="178" t="s">
        <v>177</v>
      </c>
    </row>
    <row r="58" spans="1:9" s="198" customFormat="1" ht="13.5" customHeight="1" thickBot="1" x14ac:dyDescent="0.3">
      <c r="A58" s="346"/>
      <c r="B58" s="346"/>
      <c r="C58" s="205" t="s">
        <v>178</v>
      </c>
      <c r="D58" s="178" t="s">
        <v>949</v>
      </c>
    </row>
    <row r="59" spans="1:9" s="198" customFormat="1" ht="13.5" thickBot="1" x14ac:dyDescent="0.3">
      <c r="A59" s="346"/>
      <c r="B59" s="346"/>
      <c r="C59" s="205" t="s">
        <v>737</v>
      </c>
      <c r="D59" s="178" t="s">
        <v>794</v>
      </c>
    </row>
    <row r="60" spans="1:9" s="198" customFormat="1" ht="13.5" thickBot="1" x14ac:dyDescent="0.3">
      <c r="A60" s="346"/>
      <c r="B60" s="346"/>
      <c r="C60" s="205" t="s">
        <v>182</v>
      </c>
      <c r="D60" s="178">
        <v>5510</v>
      </c>
    </row>
    <row r="61" spans="1:9" s="198" customFormat="1" ht="13.5" thickBot="1" x14ac:dyDescent="0.3">
      <c r="A61" s="346"/>
      <c r="B61" s="346"/>
      <c r="C61" s="205" t="s">
        <v>738</v>
      </c>
      <c r="D61" s="178" t="s">
        <v>950</v>
      </c>
    </row>
    <row r="62" spans="1:9" s="198" customFormat="1" ht="12" customHeight="1" thickBot="1" x14ac:dyDescent="0.3">
      <c r="A62" s="346"/>
      <c r="B62" s="346"/>
      <c r="C62" s="206" t="s">
        <v>184</v>
      </c>
      <c r="D62" s="181">
        <v>5070</v>
      </c>
    </row>
    <row r="63" spans="1:9" s="215" customFormat="1" ht="13.5" customHeight="1" thickBot="1" x14ac:dyDescent="0.3">
      <c r="A63" s="353" t="s">
        <v>185</v>
      </c>
      <c r="B63" s="353" t="s">
        <v>581</v>
      </c>
      <c r="C63" s="214" t="s">
        <v>187</v>
      </c>
      <c r="D63" s="204" t="s">
        <v>795</v>
      </c>
    </row>
    <row r="64" spans="1:9" s="215" customFormat="1" ht="26.25" thickBot="1" x14ac:dyDescent="0.3">
      <c r="A64" s="353"/>
      <c r="B64" s="353"/>
      <c r="C64" s="216" t="s">
        <v>189</v>
      </c>
      <c r="D64" s="181" t="s">
        <v>923</v>
      </c>
    </row>
    <row r="65" spans="1:4" s="198" customFormat="1" ht="26.25" thickBot="1" x14ac:dyDescent="0.3">
      <c r="A65" s="195" t="s">
        <v>196</v>
      </c>
      <c r="B65" s="195" t="s">
        <v>583</v>
      </c>
      <c r="C65" s="196" t="s">
        <v>198</v>
      </c>
      <c r="D65" s="197" t="s">
        <v>1003</v>
      </c>
    </row>
    <row r="66" spans="1:4" s="198" customFormat="1" ht="13.5" thickBot="1" x14ac:dyDescent="0.3">
      <c r="A66" s="195" t="s">
        <v>584</v>
      </c>
      <c r="B66" s="195" t="s">
        <v>585</v>
      </c>
      <c r="C66" s="196"/>
      <c r="D66" s="200"/>
    </row>
    <row r="67" spans="1:4" s="198" customFormat="1" ht="13.5" thickBot="1" x14ac:dyDescent="0.3">
      <c r="A67" s="195" t="s">
        <v>200</v>
      </c>
      <c r="B67" s="195" t="s">
        <v>201</v>
      </c>
      <c r="C67" s="196"/>
      <c r="D67" s="200"/>
    </row>
    <row r="68" spans="1:4" s="198" customFormat="1" ht="13.5" customHeight="1" thickBot="1" x14ac:dyDescent="0.3">
      <c r="A68" s="346" t="s">
        <v>203</v>
      </c>
      <c r="B68" s="342" t="s">
        <v>880</v>
      </c>
      <c r="C68" s="203" t="s">
        <v>205</v>
      </c>
      <c r="D68" s="204" t="s">
        <v>953</v>
      </c>
    </row>
    <row r="69" spans="1:4" s="198" customFormat="1" ht="13.5" thickBot="1" x14ac:dyDescent="0.3">
      <c r="A69" s="346"/>
      <c r="B69" s="343"/>
      <c r="C69" s="206" t="s">
        <v>206</v>
      </c>
      <c r="D69" s="181" t="s">
        <v>954</v>
      </c>
    </row>
    <row r="70" spans="1:4" s="212" customFormat="1" ht="13.5" thickBot="1" x14ac:dyDescent="0.3">
      <c r="A70" s="210" t="s">
        <v>208</v>
      </c>
      <c r="B70" s="210" t="s">
        <v>588</v>
      </c>
      <c r="C70" s="211"/>
      <c r="D70" s="200"/>
    </row>
    <row r="71" spans="1:4" s="198" customFormat="1" ht="13.5" thickBot="1" x14ac:dyDescent="0.3">
      <c r="A71" s="195" t="s">
        <v>208</v>
      </c>
      <c r="B71" s="195" t="s">
        <v>210</v>
      </c>
      <c r="C71" s="196"/>
      <c r="D71" s="200"/>
    </row>
    <row r="72" spans="1:4" s="198" customFormat="1" ht="13.5" thickBot="1" x14ac:dyDescent="0.3">
      <c r="A72" s="195" t="s">
        <v>211</v>
      </c>
      <c r="B72" s="195" t="s">
        <v>212</v>
      </c>
      <c r="C72" s="196"/>
      <c r="D72" s="200"/>
    </row>
    <row r="73" spans="1:4" s="212" customFormat="1" ht="13.5" thickBot="1" x14ac:dyDescent="0.3">
      <c r="A73" s="210" t="s">
        <v>208</v>
      </c>
      <c r="B73" s="210" t="s">
        <v>213</v>
      </c>
      <c r="C73" s="211"/>
      <c r="D73" s="200"/>
    </row>
    <row r="74" spans="1:4" s="217" customFormat="1" ht="26.25" thickBot="1" x14ac:dyDescent="0.3">
      <c r="A74" s="195" t="s">
        <v>208</v>
      </c>
      <c r="B74" s="195" t="s">
        <v>589</v>
      </c>
      <c r="C74" s="196"/>
      <c r="D74" s="200"/>
    </row>
    <row r="75" spans="1:4" s="217" customFormat="1" ht="13.5" thickBot="1" x14ac:dyDescent="0.3">
      <c r="A75" s="195" t="s">
        <v>215</v>
      </c>
      <c r="B75" s="195" t="s">
        <v>881</v>
      </c>
      <c r="C75" s="196"/>
      <c r="D75" s="200"/>
    </row>
    <row r="76" spans="1:4" s="198" customFormat="1" ht="15.75" thickBot="1" x14ac:dyDescent="0.3">
      <c r="A76" s="364" t="s">
        <v>217</v>
      </c>
      <c r="B76" s="365"/>
      <c r="C76" s="365"/>
      <c r="D76" s="366"/>
    </row>
    <row r="77" spans="1:4" s="217" customFormat="1" ht="115.5" thickBot="1" x14ac:dyDescent="0.3">
      <c r="A77" s="195" t="s">
        <v>226</v>
      </c>
      <c r="B77" s="195" t="s">
        <v>591</v>
      </c>
      <c r="C77" s="196"/>
      <c r="D77" s="200"/>
    </row>
    <row r="78" spans="1:4" s="217" customFormat="1" ht="26.25" customHeight="1" thickBot="1" x14ac:dyDescent="0.3">
      <c r="A78" s="346" t="s">
        <v>592</v>
      </c>
      <c r="B78" s="346" t="s">
        <v>1004</v>
      </c>
      <c r="C78" s="203" t="s">
        <v>228</v>
      </c>
      <c r="D78" s="204" t="s">
        <v>956</v>
      </c>
    </row>
    <row r="79" spans="1:4" s="217" customFormat="1" ht="26.25" thickBot="1" x14ac:dyDescent="0.3">
      <c r="A79" s="346"/>
      <c r="B79" s="346"/>
      <c r="C79" s="205" t="s">
        <v>230</v>
      </c>
      <c r="D79" s="178" t="s">
        <v>957</v>
      </c>
    </row>
    <row r="80" spans="1:4" s="217" customFormat="1" ht="67.5" customHeight="1" thickBot="1" x14ac:dyDescent="0.3">
      <c r="A80" s="346"/>
      <c r="B80" s="346"/>
      <c r="C80" s="206" t="s">
        <v>232</v>
      </c>
      <c r="D80" s="181" t="s">
        <v>884</v>
      </c>
    </row>
    <row r="81" spans="1:4" s="212" customFormat="1" ht="26.25" thickBot="1" x14ac:dyDescent="0.3">
      <c r="A81" s="210" t="s">
        <v>375</v>
      </c>
      <c r="B81" s="210" t="s">
        <v>376</v>
      </c>
      <c r="C81" s="211" t="s">
        <v>377</v>
      </c>
      <c r="D81" s="197">
        <v>4</v>
      </c>
    </row>
    <row r="82" spans="1:4" s="212" customFormat="1" ht="13.5" thickBot="1" x14ac:dyDescent="0.3">
      <c r="A82" s="210" t="s">
        <v>208</v>
      </c>
      <c r="B82" s="210" t="s">
        <v>234</v>
      </c>
      <c r="C82" s="211"/>
      <c r="D82" s="200"/>
    </row>
    <row r="83" spans="1:4" s="215" customFormat="1" ht="13.5" customHeight="1" thickBot="1" x14ac:dyDescent="0.3">
      <c r="A83" s="353" t="s">
        <v>208</v>
      </c>
      <c r="B83" s="353" t="s">
        <v>596</v>
      </c>
      <c r="C83" s="214" t="s">
        <v>205</v>
      </c>
      <c r="D83" s="204" t="s">
        <v>609</v>
      </c>
    </row>
    <row r="84" spans="1:4" s="215" customFormat="1" ht="13.5" thickBot="1" x14ac:dyDescent="0.3">
      <c r="A84" s="353"/>
      <c r="B84" s="353"/>
      <c r="C84" s="216" t="s">
        <v>239</v>
      </c>
      <c r="D84" s="181" t="s">
        <v>885</v>
      </c>
    </row>
    <row r="85" spans="1:4" s="217" customFormat="1" ht="90" thickBot="1" x14ac:dyDescent="0.3">
      <c r="A85" s="195" t="s">
        <v>235</v>
      </c>
      <c r="B85" s="195" t="s">
        <v>599</v>
      </c>
      <c r="C85" s="196"/>
      <c r="D85" s="200"/>
    </row>
    <row r="86" spans="1:4" s="217" customFormat="1" ht="64.5" thickBot="1" x14ac:dyDescent="0.3">
      <c r="A86" s="195" t="s">
        <v>600</v>
      </c>
      <c r="B86" s="195" t="s">
        <v>958</v>
      </c>
      <c r="C86" s="196"/>
      <c r="D86" s="200"/>
    </row>
    <row r="87" spans="1:4" s="217" customFormat="1" ht="26.25" thickBot="1" x14ac:dyDescent="0.3">
      <c r="A87" s="195" t="s">
        <v>602</v>
      </c>
      <c r="B87" s="195" t="s">
        <v>603</v>
      </c>
      <c r="C87" s="196"/>
      <c r="D87" s="200"/>
    </row>
    <row r="88" spans="1:4" s="215" customFormat="1" ht="26.25" thickBot="1" x14ac:dyDescent="0.3">
      <c r="A88" s="210" t="s">
        <v>378</v>
      </c>
      <c r="B88" s="210" t="s">
        <v>379</v>
      </c>
      <c r="C88" s="211"/>
      <c r="D88" s="200"/>
    </row>
    <row r="89" spans="1:4" s="215" customFormat="1" ht="13.5" customHeight="1" thickBot="1" x14ac:dyDescent="0.3">
      <c r="A89" s="353" t="s">
        <v>190</v>
      </c>
      <c r="B89" s="359" t="s">
        <v>604</v>
      </c>
      <c r="C89" s="214" t="s">
        <v>192</v>
      </c>
      <c r="D89" s="204" t="s">
        <v>605</v>
      </c>
    </row>
    <row r="90" spans="1:4" s="215" customFormat="1" ht="26.25" thickBot="1" x14ac:dyDescent="0.3">
      <c r="A90" s="353"/>
      <c r="B90" s="360"/>
      <c r="C90" s="216" t="s">
        <v>193</v>
      </c>
      <c r="D90" s="181" t="s">
        <v>886</v>
      </c>
    </row>
    <row r="91" spans="1:4" s="215" customFormat="1" ht="26.25" thickBot="1" x14ac:dyDescent="0.3">
      <c r="A91" s="210" t="s">
        <v>194</v>
      </c>
      <c r="B91" s="210" t="s">
        <v>195</v>
      </c>
      <c r="C91" s="211"/>
      <c r="D91" s="200"/>
    </row>
    <row r="92" spans="1:4" s="212" customFormat="1" ht="13.5" customHeight="1" thickBot="1" x14ac:dyDescent="0.3">
      <c r="A92" s="353" t="s">
        <v>607</v>
      </c>
      <c r="B92" s="361" t="s">
        <v>608</v>
      </c>
      <c r="C92" s="214" t="s">
        <v>205</v>
      </c>
      <c r="D92" s="204" t="s">
        <v>609</v>
      </c>
    </row>
    <row r="93" spans="1:4" s="212" customFormat="1" ht="15.75" customHeight="1" thickBot="1" x14ac:dyDescent="0.3">
      <c r="A93" s="353"/>
      <c r="B93" s="362"/>
      <c r="C93" s="216" t="s">
        <v>239</v>
      </c>
      <c r="D93" s="181" t="s">
        <v>959</v>
      </c>
    </row>
    <row r="94" spans="1:4" s="212" customFormat="1" ht="13.5" customHeight="1" thickBot="1" x14ac:dyDescent="0.3">
      <c r="A94" s="353" t="s">
        <v>237</v>
      </c>
      <c r="B94" s="361" t="s">
        <v>611</v>
      </c>
      <c r="C94" s="214" t="s">
        <v>205</v>
      </c>
      <c r="D94" s="204" t="s">
        <v>609</v>
      </c>
    </row>
    <row r="95" spans="1:4" s="212" customFormat="1" ht="26.25" thickBot="1" x14ac:dyDescent="0.3">
      <c r="A95" s="353"/>
      <c r="B95" s="363"/>
      <c r="C95" s="218" t="s">
        <v>239</v>
      </c>
      <c r="D95" s="178" t="s">
        <v>959</v>
      </c>
    </row>
    <row r="96" spans="1:4" s="212" customFormat="1" ht="13.5" thickBot="1" x14ac:dyDescent="0.3">
      <c r="A96" s="353"/>
      <c r="B96" s="363"/>
      <c r="C96" s="355"/>
      <c r="D96" s="357"/>
    </row>
    <row r="97" spans="1:4" s="212" customFormat="1" ht="24.75" customHeight="1" thickBot="1" x14ac:dyDescent="0.3">
      <c r="A97" s="353"/>
      <c r="B97" s="362"/>
      <c r="C97" s="356"/>
      <c r="D97" s="358"/>
    </row>
    <row r="98" spans="1:4" s="212" customFormat="1" ht="13.5" thickBot="1" x14ac:dyDescent="0.3">
      <c r="A98" s="210" t="s">
        <v>241</v>
      </c>
      <c r="B98" s="210" t="s">
        <v>612</v>
      </c>
      <c r="C98" s="211" t="s">
        <v>613</v>
      </c>
      <c r="D98" s="197" t="s">
        <v>888</v>
      </c>
    </row>
    <row r="99" spans="1:4" s="217" customFormat="1" ht="13.5" customHeight="1" thickBot="1" x14ac:dyDescent="0.3">
      <c r="A99" s="346" t="s">
        <v>243</v>
      </c>
      <c r="B99" s="346" t="s">
        <v>744</v>
      </c>
      <c r="C99" s="203" t="s">
        <v>616</v>
      </c>
      <c r="D99" s="204" t="s">
        <v>617</v>
      </c>
    </row>
    <row r="100" spans="1:4" s="217" customFormat="1" ht="39.75" customHeight="1" thickBot="1" x14ac:dyDescent="0.3">
      <c r="A100" s="346"/>
      <c r="B100" s="346"/>
      <c r="C100" s="206" t="s">
        <v>618</v>
      </c>
      <c r="D100" s="181" t="s">
        <v>889</v>
      </c>
    </row>
    <row r="101" spans="1:4" s="217" customFormat="1" ht="39" thickBot="1" x14ac:dyDescent="0.3">
      <c r="A101" s="195" t="s">
        <v>243</v>
      </c>
      <c r="B101" s="219" t="s">
        <v>620</v>
      </c>
      <c r="C101" s="196"/>
      <c r="D101" s="200"/>
    </row>
    <row r="102" spans="1:4" s="217" customFormat="1" ht="51.75" thickBot="1" x14ac:dyDescent="0.3">
      <c r="A102" s="195" t="s">
        <v>243</v>
      </c>
      <c r="B102" s="195" t="s">
        <v>621</v>
      </c>
      <c r="C102" s="196"/>
      <c r="D102" s="200"/>
    </row>
    <row r="103" spans="1:4" s="217" customFormat="1" ht="39" thickBot="1" x14ac:dyDescent="0.3">
      <c r="A103" s="195" t="s">
        <v>745</v>
      </c>
      <c r="B103" s="195" t="s">
        <v>746</v>
      </c>
      <c r="C103" s="196"/>
      <c r="D103" s="200"/>
    </row>
    <row r="104" spans="1:4" s="217" customFormat="1" ht="51.75" thickBot="1" x14ac:dyDescent="0.3">
      <c r="A104" s="195" t="s">
        <v>381</v>
      </c>
      <c r="B104" s="220" t="s">
        <v>382</v>
      </c>
      <c r="C104" s="196"/>
      <c r="D104" s="200"/>
    </row>
    <row r="105" spans="1:4" s="217" customFormat="1" ht="39" thickBot="1" x14ac:dyDescent="0.3">
      <c r="A105" s="195" t="s">
        <v>384</v>
      </c>
      <c r="B105" s="195" t="s">
        <v>622</v>
      </c>
      <c r="C105" s="196" t="s">
        <v>386</v>
      </c>
      <c r="D105" s="197">
        <v>13.5</v>
      </c>
    </row>
    <row r="106" spans="1:4" s="217" customFormat="1" ht="51.75" thickBot="1" x14ac:dyDescent="0.3">
      <c r="A106" s="195" t="s">
        <v>624</v>
      </c>
      <c r="B106" s="195" t="s">
        <v>890</v>
      </c>
      <c r="C106" s="196"/>
      <c r="D106" s="200"/>
    </row>
    <row r="107" spans="1:4" s="217" customFormat="1" ht="141" customHeight="1" thickBot="1" x14ac:dyDescent="0.3">
      <c r="A107" s="195" t="s">
        <v>626</v>
      </c>
      <c r="B107" s="195" t="s">
        <v>627</v>
      </c>
      <c r="C107" s="196" t="s">
        <v>252</v>
      </c>
      <c r="D107" s="197" t="s">
        <v>1005</v>
      </c>
    </row>
    <row r="108" spans="1:4" s="217" customFormat="1" ht="51.75" thickBot="1" x14ac:dyDescent="0.3">
      <c r="A108" s="195" t="s">
        <v>388</v>
      </c>
      <c r="B108" s="195" t="s">
        <v>629</v>
      </c>
      <c r="C108" s="196"/>
      <c r="D108" s="200"/>
    </row>
    <row r="109" spans="1:4" s="217" customFormat="1" ht="128.25" thickBot="1" x14ac:dyDescent="0.3">
      <c r="A109" s="195" t="s">
        <v>630</v>
      </c>
      <c r="B109" s="195" t="s">
        <v>713</v>
      </c>
      <c r="C109" s="196"/>
      <c r="D109" s="200"/>
    </row>
    <row r="110" spans="1:4" s="217" customFormat="1" ht="39" thickBot="1" x14ac:dyDescent="0.3">
      <c r="A110" s="195" t="s">
        <v>632</v>
      </c>
      <c r="B110" s="195" t="s">
        <v>748</v>
      </c>
      <c r="C110" s="196"/>
      <c r="D110" s="200"/>
    </row>
    <row r="111" spans="1:4" s="217" customFormat="1" ht="51.75" thickBot="1" x14ac:dyDescent="0.3">
      <c r="A111" s="195" t="s">
        <v>634</v>
      </c>
      <c r="B111" s="195" t="s">
        <v>635</v>
      </c>
      <c r="C111" s="196"/>
      <c r="D111" s="200"/>
    </row>
    <row r="112" spans="1:4" s="217" customFormat="1" ht="26.25" thickBot="1" x14ac:dyDescent="0.3">
      <c r="A112" s="195" t="s">
        <v>392</v>
      </c>
      <c r="B112" s="220" t="s">
        <v>636</v>
      </c>
      <c r="C112" s="196"/>
      <c r="D112" s="200"/>
    </row>
    <row r="113" spans="1:4" s="217" customFormat="1" ht="26.25" thickBot="1" x14ac:dyDescent="0.3">
      <c r="A113" s="195" t="s">
        <v>255</v>
      </c>
      <c r="B113" s="195" t="s">
        <v>256</v>
      </c>
      <c r="C113" s="196"/>
      <c r="D113" s="200"/>
    </row>
    <row r="114" spans="1:4" s="217" customFormat="1" ht="102.75" thickBot="1" x14ac:dyDescent="0.3">
      <c r="A114" s="195" t="s">
        <v>637</v>
      </c>
      <c r="B114" s="195" t="s">
        <v>749</v>
      </c>
      <c r="C114" s="196" t="s">
        <v>397</v>
      </c>
      <c r="D114" s="197">
        <v>68.5</v>
      </c>
    </row>
    <row r="115" spans="1:4" s="217" customFormat="1" ht="13.5" customHeight="1" thickBot="1" x14ac:dyDescent="0.3">
      <c r="A115" s="346" t="s">
        <v>399</v>
      </c>
      <c r="B115" s="346" t="s">
        <v>539</v>
      </c>
      <c r="C115" s="203" t="s">
        <v>401</v>
      </c>
      <c r="D115" s="204" t="s">
        <v>402</v>
      </c>
    </row>
    <row r="116" spans="1:4" s="217" customFormat="1" ht="13.5" thickBot="1" x14ac:dyDescent="0.3">
      <c r="A116" s="346"/>
      <c r="B116" s="346"/>
      <c r="C116" s="205" t="s">
        <v>403</v>
      </c>
      <c r="D116" s="178" t="s">
        <v>893</v>
      </c>
    </row>
    <row r="117" spans="1:4" s="217" customFormat="1" ht="66" customHeight="1" thickBot="1" x14ac:dyDescent="0.3">
      <c r="A117" s="346"/>
      <c r="B117" s="346"/>
      <c r="C117" s="201"/>
      <c r="D117" s="221"/>
    </row>
    <row r="118" spans="1:4" s="217" customFormat="1" ht="26.25" thickBot="1" x14ac:dyDescent="0.3">
      <c r="A118" s="195" t="s">
        <v>751</v>
      </c>
      <c r="B118" s="195" t="s">
        <v>405</v>
      </c>
      <c r="C118" s="196"/>
      <c r="D118" s="200"/>
    </row>
    <row r="119" spans="1:4" s="217" customFormat="1" ht="77.25" thickBot="1" x14ac:dyDescent="0.3">
      <c r="A119" s="195" t="s">
        <v>399</v>
      </c>
      <c r="B119" s="195" t="s">
        <v>406</v>
      </c>
      <c r="C119" s="196" t="s">
        <v>407</v>
      </c>
      <c r="D119" s="197" t="s">
        <v>1006</v>
      </c>
    </row>
    <row r="120" spans="1:4" s="217" customFormat="1" ht="13.5" customHeight="1" thickBot="1" x14ac:dyDescent="0.3">
      <c r="A120" s="354" t="s">
        <v>399</v>
      </c>
      <c r="B120" s="346" t="s">
        <v>511</v>
      </c>
      <c r="C120" s="203" t="s">
        <v>205</v>
      </c>
      <c r="D120" s="204" t="s">
        <v>410</v>
      </c>
    </row>
    <row r="121" spans="1:4" s="217" customFormat="1" ht="13.5" thickBot="1" x14ac:dyDescent="0.3">
      <c r="A121" s="354"/>
      <c r="B121" s="346"/>
      <c r="C121" s="205" t="s">
        <v>206</v>
      </c>
      <c r="D121" s="178" t="s">
        <v>963</v>
      </c>
    </row>
    <row r="122" spans="1:4" s="217" customFormat="1" ht="25.5" customHeight="1" thickBot="1" x14ac:dyDescent="0.3">
      <c r="A122" s="354"/>
      <c r="B122" s="346"/>
      <c r="C122" s="206"/>
      <c r="D122" s="222"/>
    </row>
    <row r="123" spans="1:4" s="217" customFormat="1" ht="39" thickBot="1" x14ac:dyDescent="0.3">
      <c r="A123" s="195" t="s">
        <v>399</v>
      </c>
      <c r="B123" s="195" t="s">
        <v>752</v>
      </c>
      <c r="C123" s="196"/>
      <c r="D123" s="200"/>
    </row>
    <row r="124" spans="1:4" s="217" customFormat="1" ht="26.25" thickBot="1" x14ac:dyDescent="0.3">
      <c r="A124" s="195" t="s">
        <v>399</v>
      </c>
      <c r="B124" s="195" t="s">
        <v>413</v>
      </c>
      <c r="C124" s="196"/>
      <c r="D124" s="200"/>
    </row>
    <row r="125" spans="1:4" s="217" customFormat="1" ht="26.25" thickBot="1" x14ac:dyDescent="0.3">
      <c r="A125" s="195" t="s">
        <v>399</v>
      </c>
      <c r="B125" s="195" t="s">
        <v>414</v>
      </c>
      <c r="C125" s="196"/>
      <c r="D125" s="200"/>
    </row>
    <row r="126" spans="1:4" s="217" customFormat="1" ht="51.75" thickBot="1" x14ac:dyDescent="0.3">
      <c r="A126" s="195" t="s">
        <v>415</v>
      </c>
      <c r="B126" s="195" t="s">
        <v>641</v>
      </c>
      <c r="C126" s="196"/>
      <c r="D126" s="200"/>
    </row>
    <row r="127" spans="1:4" s="217" customFormat="1" ht="39" thickBot="1" x14ac:dyDescent="0.3">
      <c r="A127" s="195" t="s">
        <v>264</v>
      </c>
      <c r="B127" s="195" t="s">
        <v>265</v>
      </c>
      <c r="C127" s="196"/>
      <c r="D127" s="200"/>
    </row>
    <row r="128" spans="1:4" s="212" customFormat="1" ht="26.25" thickBot="1" x14ac:dyDescent="0.3">
      <c r="A128" s="210" t="s">
        <v>266</v>
      </c>
      <c r="B128" s="210" t="s">
        <v>642</v>
      </c>
      <c r="C128" s="211"/>
      <c r="D128" s="200"/>
    </row>
    <row r="129" spans="1:4" s="217" customFormat="1" ht="64.5" thickBot="1" x14ac:dyDescent="0.3">
      <c r="A129" s="195" t="s">
        <v>268</v>
      </c>
      <c r="B129" s="195" t="s">
        <v>417</v>
      </c>
      <c r="C129" s="196"/>
      <c r="D129" s="200"/>
    </row>
    <row r="130" spans="1:4" s="217" customFormat="1" ht="39" thickBot="1" x14ac:dyDescent="0.3">
      <c r="A130" s="195" t="s">
        <v>268</v>
      </c>
      <c r="B130" s="195" t="s">
        <v>753</v>
      </c>
      <c r="C130" s="196"/>
      <c r="D130" s="200"/>
    </row>
    <row r="131" spans="1:4" s="217" customFormat="1" ht="51.75" thickBot="1" x14ac:dyDescent="0.3">
      <c r="A131" s="195" t="s">
        <v>268</v>
      </c>
      <c r="B131" s="195" t="s">
        <v>754</v>
      </c>
      <c r="C131" s="196"/>
      <c r="D131" s="200"/>
    </row>
    <row r="132" spans="1:4" s="217" customFormat="1" ht="64.5" thickBot="1" x14ac:dyDescent="0.3">
      <c r="A132" s="195" t="s">
        <v>420</v>
      </c>
      <c r="B132" s="195" t="s">
        <v>513</v>
      </c>
      <c r="C132" s="196"/>
      <c r="D132" s="200"/>
    </row>
    <row r="133" spans="1:4" s="217" customFormat="1" ht="13.5" customHeight="1" thickBot="1" x14ac:dyDescent="0.3">
      <c r="A133" s="346" t="s">
        <v>422</v>
      </c>
      <c r="B133" s="342" t="s">
        <v>896</v>
      </c>
      <c r="C133" s="203" t="s">
        <v>205</v>
      </c>
      <c r="D133" s="204" t="s">
        <v>832</v>
      </c>
    </row>
    <row r="134" spans="1:4" s="217" customFormat="1" ht="13.5" thickBot="1" x14ac:dyDescent="0.3">
      <c r="A134" s="346"/>
      <c r="B134" s="347"/>
      <c r="C134" s="205" t="s">
        <v>206</v>
      </c>
      <c r="D134" s="178" t="s">
        <v>897</v>
      </c>
    </row>
    <row r="135" spans="1:4" s="217" customFormat="1" ht="141.75" customHeight="1" thickBot="1" x14ac:dyDescent="0.3">
      <c r="A135" s="346"/>
      <c r="B135" s="343"/>
      <c r="C135" s="206"/>
      <c r="D135" s="222"/>
    </row>
    <row r="136" spans="1:4" s="217" customFormat="1" ht="78" customHeight="1" thickBot="1" x14ac:dyDescent="0.3">
      <c r="A136" s="195" t="s">
        <v>424</v>
      </c>
      <c r="B136" s="195" t="s">
        <v>756</v>
      </c>
      <c r="C136" s="196"/>
      <c r="D136" s="200"/>
    </row>
    <row r="137" spans="1:4" s="217" customFormat="1" ht="13.5" customHeight="1" thickBot="1" x14ac:dyDescent="0.3">
      <c r="A137" s="346" t="s">
        <v>272</v>
      </c>
      <c r="B137" s="342" t="s">
        <v>898</v>
      </c>
      <c r="C137" s="203" t="s">
        <v>205</v>
      </c>
      <c r="D137" s="204" t="s">
        <v>1007</v>
      </c>
    </row>
    <row r="138" spans="1:4" s="217" customFormat="1" ht="13.5" thickBot="1" x14ac:dyDescent="0.3">
      <c r="A138" s="346"/>
      <c r="B138" s="347"/>
      <c r="C138" s="205" t="s">
        <v>239</v>
      </c>
      <c r="D138" s="178" t="s">
        <v>1008</v>
      </c>
    </row>
    <row r="139" spans="1:4" s="217" customFormat="1" ht="26.25" thickBot="1" x14ac:dyDescent="0.3">
      <c r="A139" s="346"/>
      <c r="B139" s="347"/>
      <c r="C139" s="205" t="s">
        <v>649</v>
      </c>
      <c r="D139" s="178">
        <v>15000</v>
      </c>
    </row>
    <row r="140" spans="1:4" s="217" customFormat="1" ht="15" customHeight="1" thickBot="1" x14ac:dyDescent="0.3">
      <c r="A140" s="346"/>
      <c r="B140" s="347"/>
      <c r="C140" s="205" t="s">
        <v>275</v>
      </c>
      <c r="D140" s="223">
        <v>120000</v>
      </c>
    </row>
    <row r="141" spans="1:4" s="217" customFormat="1" ht="13.5" thickBot="1" x14ac:dyDescent="0.3">
      <c r="A141" s="346"/>
      <c r="B141" s="347"/>
      <c r="C141" s="205" t="s">
        <v>652</v>
      </c>
      <c r="D141" s="178">
        <v>300</v>
      </c>
    </row>
    <row r="142" spans="1:4" s="217" customFormat="1" ht="13.5" thickBot="1" x14ac:dyDescent="0.3">
      <c r="A142" s="346"/>
      <c r="B142" s="343"/>
      <c r="C142" s="206" t="s">
        <v>277</v>
      </c>
      <c r="D142" s="181">
        <v>2400</v>
      </c>
    </row>
    <row r="143" spans="1:4" s="217" customFormat="1" ht="141" thickBot="1" x14ac:dyDescent="0.3">
      <c r="A143" s="195" t="s">
        <v>272</v>
      </c>
      <c r="B143" s="195" t="s">
        <v>964</v>
      </c>
      <c r="C143" s="196"/>
      <c r="D143" s="200"/>
    </row>
    <row r="144" spans="1:4" s="217" customFormat="1" ht="78" customHeight="1" thickBot="1" x14ac:dyDescent="0.3">
      <c r="A144" s="195" t="s">
        <v>272</v>
      </c>
      <c r="B144" s="195" t="s">
        <v>427</v>
      </c>
      <c r="C144" s="196"/>
      <c r="D144" s="200"/>
    </row>
    <row r="145" spans="1:4" s="217" customFormat="1" ht="13.5" customHeight="1" thickBot="1" x14ac:dyDescent="0.3">
      <c r="A145" s="346" t="s">
        <v>655</v>
      </c>
      <c r="B145" s="346" t="s">
        <v>1009</v>
      </c>
      <c r="C145" s="203" t="s">
        <v>657</v>
      </c>
      <c r="D145" s="204" t="s">
        <v>1010</v>
      </c>
    </row>
    <row r="146" spans="1:4" s="217" customFormat="1" ht="13.5" thickBot="1" x14ac:dyDescent="0.3">
      <c r="A146" s="346"/>
      <c r="B146" s="346"/>
      <c r="C146" s="205" t="s">
        <v>239</v>
      </c>
      <c r="D146" s="178" t="s">
        <v>901</v>
      </c>
    </row>
    <row r="147" spans="1:4" s="217" customFormat="1" ht="13.5" thickBot="1" x14ac:dyDescent="0.3">
      <c r="A147" s="346"/>
      <c r="B147" s="346"/>
      <c r="C147" s="205" t="s">
        <v>660</v>
      </c>
      <c r="D147" s="178" t="s">
        <v>902</v>
      </c>
    </row>
    <row r="148" spans="1:4" s="217" customFormat="1" ht="13.5" thickBot="1" x14ac:dyDescent="0.3">
      <c r="A148" s="346"/>
      <c r="B148" s="346"/>
      <c r="C148" s="206"/>
      <c r="D148" s="222"/>
    </row>
    <row r="149" spans="1:4" s="212" customFormat="1" ht="13.5" customHeight="1" thickBot="1" x14ac:dyDescent="0.3">
      <c r="A149" s="353" t="s">
        <v>279</v>
      </c>
      <c r="B149" s="353" t="s">
        <v>759</v>
      </c>
      <c r="C149" s="214" t="s">
        <v>205</v>
      </c>
      <c r="D149" s="204" t="s">
        <v>965</v>
      </c>
    </row>
    <row r="150" spans="1:4" s="212" customFormat="1" ht="13.5" thickBot="1" x14ac:dyDescent="0.3">
      <c r="A150" s="353"/>
      <c r="B150" s="353"/>
      <c r="C150" s="218" t="s">
        <v>239</v>
      </c>
      <c r="D150" s="178" t="s">
        <v>966</v>
      </c>
    </row>
    <row r="151" spans="1:4" s="212" customFormat="1" ht="27.75" customHeight="1" thickBot="1" x14ac:dyDescent="0.3">
      <c r="A151" s="353"/>
      <c r="B151" s="353"/>
      <c r="C151" s="216"/>
      <c r="D151" s="222"/>
    </row>
    <row r="152" spans="1:4" s="217" customFormat="1" ht="26.25" thickBot="1" x14ac:dyDescent="0.3">
      <c r="A152" s="195" t="s">
        <v>283</v>
      </c>
      <c r="B152" s="195" t="s">
        <v>1011</v>
      </c>
      <c r="C152" s="196"/>
      <c r="D152" s="200"/>
    </row>
    <row r="153" spans="1:4" s="217" customFormat="1" ht="13.5" customHeight="1" thickBot="1" x14ac:dyDescent="0.3">
      <c r="A153" s="195" t="s">
        <v>283</v>
      </c>
      <c r="B153" s="195" t="s">
        <v>285</v>
      </c>
      <c r="C153" s="196"/>
      <c r="D153" s="200"/>
    </row>
    <row r="154" spans="1:4" s="217" customFormat="1" ht="13.5" customHeight="1" thickBot="1" x14ac:dyDescent="0.3">
      <c r="A154" s="346" t="s">
        <v>283</v>
      </c>
      <c r="B154" s="346" t="s">
        <v>968</v>
      </c>
      <c r="C154" s="203" t="s">
        <v>205</v>
      </c>
      <c r="D154" s="204" t="s">
        <v>432</v>
      </c>
    </row>
    <row r="155" spans="1:4" s="217" customFormat="1" ht="13.5" thickBot="1" x14ac:dyDescent="0.3">
      <c r="A155" s="346"/>
      <c r="B155" s="346"/>
      <c r="C155" s="205" t="s">
        <v>239</v>
      </c>
      <c r="D155" s="178" t="s">
        <v>717</v>
      </c>
    </row>
    <row r="156" spans="1:4" s="217" customFormat="1" ht="77.25" customHeight="1" thickBot="1" x14ac:dyDescent="0.3">
      <c r="A156" s="346"/>
      <c r="B156" s="346"/>
      <c r="C156" s="206"/>
      <c r="D156" s="222"/>
    </row>
    <row r="157" spans="1:4" s="217" customFormat="1" ht="13.5" customHeight="1" thickBot="1" x14ac:dyDescent="0.3">
      <c r="A157" s="346" t="s">
        <v>283</v>
      </c>
      <c r="B157" s="346" t="s">
        <v>667</v>
      </c>
      <c r="C157" s="203" t="s">
        <v>437</v>
      </c>
      <c r="D157" s="204">
        <v>17.5</v>
      </c>
    </row>
    <row r="158" spans="1:4" s="217" customFormat="1" ht="13.5" customHeight="1" thickBot="1" x14ac:dyDescent="0.3">
      <c r="A158" s="346"/>
      <c r="B158" s="346"/>
      <c r="C158" s="205" t="s">
        <v>439</v>
      </c>
      <c r="D158" s="178">
        <v>35</v>
      </c>
    </row>
    <row r="159" spans="1:4" s="217" customFormat="1" ht="26.25" thickBot="1" x14ac:dyDescent="0.3">
      <c r="A159" s="346"/>
      <c r="B159" s="346"/>
      <c r="C159" s="206" t="s">
        <v>441</v>
      </c>
      <c r="D159" s="181">
        <v>14</v>
      </c>
    </row>
    <row r="160" spans="1:4" s="217" customFormat="1" ht="96" customHeight="1" thickBot="1" x14ac:dyDescent="0.3">
      <c r="A160" s="195" t="s">
        <v>283</v>
      </c>
      <c r="B160" s="195" t="s">
        <v>545</v>
      </c>
      <c r="C160" s="196" t="s">
        <v>444</v>
      </c>
      <c r="D160" s="200"/>
    </row>
    <row r="161" spans="1:4" s="217" customFormat="1" ht="55.5" customHeight="1" thickBot="1" x14ac:dyDescent="0.3">
      <c r="A161" s="195" t="s">
        <v>283</v>
      </c>
      <c r="B161" s="195" t="s">
        <v>519</v>
      </c>
      <c r="C161" s="196"/>
      <c r="D161" s="200"/>
    </row>
    <row r="162" spans="1:4" s="217" customFormat="1" ht="40.5" customHeight="1" thickBot="1" x14ac:dyDescent="0.3">
      <c r="A162" s="195" t="s">
        <v>283</v>
      </c>
      <c r="B162" s="195" t="s">
        <v>671</v>
      </c>
      <c r="C162" s="196"/>
      <c r="D162" s="200"/>
    </row>
    <row r="163" spans="1:4" s="217" customFormat="1" ht="13.5" customHeight="1" thickBot="1" x14ac:dyDescent="0.3">
      <c r="A163" s="346" t="s">
        <v>289</v>
      </c>
      <c r="B163" s="342" t="s">
        <v>446</v>
      </c>
      <c r="C163" s="203" t="s">
        <v>205</v>
      </c>
      <c r="D163" s="204" t="s">
        <v>672</v>
      </c>
    </row>
    <row r="164" spans="1:4" s="217" customFormat="1" ht="13.5" thickBot="1" x14ac:dyDescent="0.3">
      <c r="A164" s="346"/>
      <c r="B164" s="347"/>
      <c r="C164" s="205" t="s">
        <v>239</v>
      </c>
      <c r="D164" s="178" t="s">
        <v>673</v>
      </c>
    </row>
    <row r="165" spans="1:4" s="217" customFormat="1" ht="168" customHeight="1" thickBot="1" x14ac:dyDescent="0.3">
      <c r="A165" s="346"/>
      <c r="B165" s="343"/>
      <c r="C165" s="224"/>
      <c r="D165" s="224"/>
    </row>
    <row r="166" spans="1:4" s="217" customFormat="1" ht="13.5" customHeight="1" x14ac:dyDescent="0.25">
      <c r="A166" s="342" t="s">
        <v>215</v>
      </c>
      <c r="B166" s="342" t="s">
        <v>674</v>
      </c>
      <c r="C166" s="203" t="s">
        <v>205</v>
      </c>
      <c r="D166" s="204" t="s">
        <v>675</v>
      </c>
    </row>
    <row r="167" spans="1:4" s="217" customFormat="1" ht="27" customHeight="1" thickBot="1" x14ac:dyDescent="0.3">
      <c r="A167" s="343"/>
      <c r="B167" s="343"/>
      <c r="C167" s="201" t="s">
        <v>239</v>
      </c>
      <c r="D167" s="178" t="s">
        <v>907</v>
      </c>
    </row>
    <row r="168" spans="1:4" s="217" customFormat="1" ht="77.25" thickBot="1" x14ac:dyDescent="0.3">
      <c r="A168" s="195" t="s">
        <v>215</v>
      </c>
      <c r="B168" s="195" t="s">
        <v>448</v>
      </c>
      <c r="C168" s="196"/>
      <c r="D168" s="200"/>
    </row>
    <row r="169" spans="1:4" s="217" customFormat="1" ht="51.75" thickBot="1" x14ac:dyDescent="0.3">
      <c r="A169" s="195" t="s">
        <v>215</v>
      </c>
      <c r="B169" s="195" t="s">
        <v>677</v>
      </c>
      <c r="C169" s="196"/>
      <c r="D169" s="200"/>
    </row>
    <row r="170" spans="1:4" s="217" customFormat="1" ht="26.25" thickBot="1" x14ac:dyDescent="0.3">
      <c r="A170" s="195" t="s">
        <v>294</v>
      </c>
      <c r="B170" s="195" t="s">
        <v>295</v>
      </c>
      <c r="C170" s="196"/>
      <c r="D170" s="200"/>
    </row>
    <row r="171" spans="1:4" s="217" customFormat="1" ht="13.5" thickBot="1" x14ac:dyDescent="0.3">
      <c r="A171" s="346" t="s">
        <v>296</v>
      </c>
      <c r="B171" s="346" t="s">
        <v>297</v>
      </c>
      <c r="C171" s="203" t="s">
        <v>298</v>
      </c>
      <c r="D171" s="204">
        <v>3</v>
      </c>
    </row>
    <row r="172" spans="1:4" s="217" customFormat="1" ht="13.5" thickBot="1" x14ac:dyDescent="0.3">
      <c r="A172" s="346"/>
      <c r="B172" s="346"/>
      <c r="C172" s="206" t="s">
        <v>299</v>
      </c>
      <c r="D172" s="181">
        <v>36000</v>
      </c>
    </row>
    <row r="173" spans="1:4" s="217" customFormat="1" ht="13.5" customHeight="1" thickBot="1" x14ac:dyDescent="0.3">
      <c r="A173" s="346" t="s">
        <v>300</v>
      </c>
      <c r="B173" s="346" t="s">
        <v>679</v>
      </c>
      <c r="C173" s="203" t="s">
        <v>302</v>
      </c>
      <c r="D173" s="204">
        <v>5</v>
      </c>
    </row>
    <row r="174" spans="1:4" s="217" customFormat="1" ht="13.5" thickBot="1" x14ac:dyDescent="0.3">
      <c r="A174" s="346"/>
      <c r="B174" s="346"/>
      <c r="C174" s="206" t="s">
        <v>303</v>
      </c>
      <c r="D174" s="181">
        <v>150000</v>
      </c>
    </row>
    <row r="175" spans="1:4" s="217" customFormat="1" ht="39" thickBot="1" x14ac:dyDescent="0.3">
      <c r="A175" s="195" t="s">
        <v>304</v>
      </c>
      <c r="B175" s="195" t="s">
        <v>450</v>
      </c>
      <c r="C175" s="196" t="s">
        <v>306</v>
      </c>
      <c r="D175" s="197">
        <v>2</v>
      </c>
    </row>
    <row r="176" spans="1:4" s="217" customFormat="1" ht="39" thickBot="1" x14ac:dyDescent="0.3">
      <c r="A176" s="195" t="s">
        <v>451</v>
      </c>
      <c r="B176" s="195" t="s">
        <v>764</v>
      </c>
      <c r="C176" s="211"/>
      <c r="D176" s="200"/>
    </row>
    <row r="177" spans="1:6" s="194" customFormat="1" x14ac:dyDescent="0.25">
      <c r="A177" s="225"/>
      <c r="B177" s="226"/>
      <c r="C177" s="226"/>
      <c r="D177" s="226"/>
      <c r="E177" s="226"/>
      <c r="F177" s="217"/>
    </row>
    <row r="178" spans="1:6" s="227" customFormat="1" ht="18" x14ac:dyDescent="0.25">
      <c r="A178" s="351" t="s">
        <v>310</v>
      </c>
      <c r="B178" s="350"/>
      <c r="C178" s="350"/>
      <c r="D178" s="350"/>
      <c r="E178" s="352"/>
    </row>
    <row r="179" spans="1:6" ht="45" customHeight="1" x14ac:dyDescent="0.2">
      <c r="A179" s="349" t="s">
        <v>311</v>
      </c>
      <c r="B179" s="350"/>
      <c r="C179" s="350"/>
      <c r="D179" s="350"/>
      <c r="E179" s="350"/>
    </row>
    <row r="180" spans="1:6" s="194" customFormat="1" ht="39" thickBot="1" x14ac:dyDescent="0.3">
      <c r="A180" s="193" t="s">
        <v>312</v>
      </c>
      <c r="B180" s="193" t="s">
        <v>105</v>
      </c>
      <c r="C180" s="193" t="s">
        <v>988</v>
      </c>
      <c r="D180" s="193" t="s">
        <v>107</v>
      </c>
      <c r="E180" s="193" t="s">
        <v>313</v>
      </c>
    </row>
    <row r="181" spans="1:6" s="198" customFormat="1" ht="12.75" customHeight="1" x14ac:dyDescent="0.25">
      <c r="A181" s="342" t="s">
        <v>719</v>
      </c>
      <c r="B181" s="342" t="s">
        <v>908</v>
      </c>
      <c r="C181" s="203" t="s">
        <v>721</v>
      </c>
      <c r="D181" s="204" t="s">
        <v>970</v>
      </c>
      <c r="E181" s="344">
        <f>0*('PPI Adj'!C7)</f>
        <v>0</v>
      </c>
    </row>
    <row r="182" spans="1:6" s="198" customFormat="1" ht="12.75" customHeight="1" thickBot="1" x14ac:dyDescent="0.3">
      <c r="A182" s="343"/>
      <c r="B182" s="343"/>
      <c r="C182" s="201" t="s">
        <v>723</v>
      </c>
      <c r="D182" s="199" t="s">
        <v>1012</v>
      </c>
      <c r="E182" s="345"/>
    </row>
    <row r="183" spans="1:6" s="198" customFormat="1" ht="44.25" customHeight="1" thickBot="1" x14ac:dyDescent="0.3">
      <c r="A183" s="195" t="s">
        <v>459</v>
      </c>
      <c r="B183" s="195" t="s">
        <v>681</v>
      </c>
      <c r="C183" s="196"/>
      <c r="D183" s="200"/>
      <c r="E183" s="158">
        <f>-400*('PPI Adj'!C7)</f>
        <v>-401.6</v>
      </c>
    </row>
    <row r="184" spans="1:6" s="198" customFormat="1" ht="26.25" thickBot="1" x14ac:dyDescent="0.3">
      <c r="A184" s="195" t="s">
        <v>682</v>
      </c>
      <c r="B184" s="195" t="s">
        <v>683</v>
      </c>
      <c r="C184" s="196"/>
      <c r="D184" s="200"/>
      <c r="E184" s="158">
        <f>348*('PPI Adj'!C7)</f>
        <v>349.392</v>
      </c>
    </row>
    <row r="185" spans="1:6" s="198" customFormat="1" ht="160.5" customHeight="1" thickBot="1" x14ac:dyDescent="0.3">
      <c r="A185" s="195" t="s">
        <v>548</v>
      </c>
      <c r="B185" s="195" t="s">
        <v>686</v>
      </c>
      <c r="C185" s="196"/>
      <c r="D185" s="200"/>
      <c r="E185" s="158">
        <f>2217*('PPI Adj'!C7)</f>
        <v>2225.8679999999999</v>
      </c>
    </row>
    <row r="186" spans="1:6" s="198" customFormat="1" ht="45.75" customHeight="1" thickBot="1" x14ac:dyDescent="0.3">
      <c r="A186" s="195" t="s">
        <v>687</v>
      </c>
      <c r="B186" s="195" t="s">
        <v>688</v>
      </c>
      <c r="C186" s="196"/>
      <c r="D186" s="200"/>
      <c r="E186" s="158">
        <f>1802*('PPI Adj'!C7)</f>
        <v>1809.2080000000001</v>
      </c>
    </row>
    <row r="187" spans="1:6" s="198" customFormat="1" ht="90" thickBot="1" x14ac:dyDescent="0.3">
      <c r="A187" s="195" t="s">
        <v>768</v>
      </c>
      <c r="B187" s="195" t="s">
        <v>917</v>
      </c>
      <c r="C187" s="196"/>
      <c r="D187" s="200"/>
      <c r="E187" s="158">
        <f>7154*('PPI Adj'!C7)</f>
        <v>7182.616</v>
      </c>
    </row>
    <row r="188" spans="1:6" s="198" customFormat="1" ht="26.25" customHeight="1" thickBot="1" x14ac:dyDescent="0.3">
      <c r="A188" s="346" t="s">
        <v>461</v>
      </c>
      <c r="B188" s="342" t="s">
        <v>528</v>
      </c>
      <c r="C188" s="207" t="s">
        <v>316</v>
      </c>
      <c r="D188" s="175" t="s">
        <v>853</v>
      </c>
      <c r="E188" s="344">
        <f>4404*('PPI Adj'!C7)</f>
        <v>4421.616</v>
      </c>
    </row>
    <row r="189" spans="1:6" s="198" customFormat="1" ht="39" thickBot="1" x14ac:dyDescent="0.3">
      <c r="A189" s="346"/>
      <c r="B189" s="347"/>
      <c r="C189" s="205" t="s">
        <v>318</v>
      </c>
      <c r="D189" s="178" t="s">
        <v>854</v>
      </c>
      <c r="E189" s="348"/>
    </row>
    <row r="190" spans="1:6" s="198" customFormat="1" ht="89.25" customHeight="1" thickBot="1" x14ac:dyDescent="0.3">
      <c r="A190" s="346"/>
      <c r="B190" s="343"/>
      <c r="C190" s="201" t="s">
        <v>320</v>
      </c>
      <c r="D190" s="199" t="s">
        <v>855</v>
      </c>
      <c r="E190" s="345"/>
    </row>
    <row r="191" spans="1:6" s="198" customFormat="1" ht="64.5" thickBot="1" x14ac:dyDescent="0.3">
      <c r="A191" s="195" t="s">
        <v>770</v>
      </c>
      <c r="B191" s="220" t="s">
        <v>771</v>
      </c>
      <c r="C191" s="196"/>
      <c r="D191" s="200"/>
      <c r="E191" s="158">
        <f>-200*('PPI Adj'!C7)</f>
        <v>-200.8</v>
      </c>
    </row>
    <row r="192" spans="1:6" s="198" customFormat="1" ht="26.25" thickBot="1" x14ac:dyDescent="0.3">
      <c r="A192" s="195" t="s">
        <v>772</v>
      </c>
      <c r="B192" s="195" t="s">
        <v>773</v>
      </c>
      <c r="C192" s="196" t="s">
        <v>774</v>
      </c>
      <c r="D192" s="197" t="s">
        <v>1013</v>
      </c>
      <c r="E192" s="158">
        <f>2125*('PPI Adj'!C7)</f>
        <v>2133.5</v>
      </c>
    </row>
    <row r="193" spans="1:5" s="198" customFormat="1" ht="77.25" thickBot="1" x14ac:dyDescent="0.3">
      <c r="A193" s="195" t="s">
        <v>776</v>
      </c>
      <c r="B193" s="195" t="s">
        <v>777</v>
      </c>
      <c r="C193" s="196"/>
      <c r="D193" s="200"/>
      <c r="E193" s="158">
        <f>2970*('PPI Adj'!C7)</f>
        <v>2981.88</v>
      </c>
    </row>
    <row r="194" spans="1:5" s="198" customFormat="1" ht="26.25" customHeight="1" thickBot="1" x14ac:dyDescent="0.3">
      <c r="A194" s="195" t="s">
        <v>692</v>
      </c>
      <c r="B194" s="195" t="s">
        <v>693</v>
      </c>
      <c r="C194" s="196"/>
      <c r="D194" s="200"/>
      <c r="E194" s="158">
        <f>10*('PPI Adj'!C7)</f>
        <v>10.039999999999999</v>
      </c>
    </row>
    <row r="195" spans="1:5" s="198" customFormat="1" ht="13.5" thickBot="1" x14ac:dyDescent="0.3">
      <c r="A195" s="195" t="s">
        <v>694</v>
      </c>
      <c r="B195" s="195" t="s">
        <v>695</v>
      </c>
      <c r="C195" s="196"/>
      <c r="D195" s="200"/>
      <c r="E195" s="158">
        <f>1245*('PPI Adj'!C7)</f>
        <v>1249.98</v>
      </c>
    </row>
    <row r="196" spans="1:5" s="198" customFormat="1" ht="26.25" thickBot="1" x14ac:dyDescent="0.3">
      <c r="A196" s="195" t="s">
        <v>696</v>
      </c>
      <c r="B196" s="195" t="s">
        <v>697</v>
      </c>
      <c r="C196" s="196"/>
      <c r="D196" s="200"/>
      <c r="E196" s="158">
        <f>450*('PPI Adj'!C7)</f>
        <v>451.8</v>
      </c>
    </row>
    <row r="197" spans="1:5" ht="41.25" customHeight="1" x14ac:dyDescent="0.2"/>
  </sheetData>
  <sheetProtection algorithmName="SHA-512" hashValue="/DgXmzJdaCFywKzysCRx6JWFG+Zcv27fwIty/IMZ+PuugOV5qRKJBAmSKI/n9uy+Zdj0dsRTL4k39Vf6swN6zg==" saltValue="b7G/lmPgc3vS539rIIz+Fg==" spinCount="100000" sheet="1" objects="1" scenarios="1" formatRows="0"/>
  <mergeCells count="68">
    <mergeCell ref="A42:A44"/>
    <mergeCell ref="B42:B44"/>
    <mergeCell ref="B3:E3"/>
    <mergeCell ref="A4:E4"/>
    <mergeCell ref="A5:E5"/>
    <mergeCell ref="A7:C7"/>
    <mergeCell ref="A17:D17"/>
    <mergeCell ref="B18:C18"/>
    <mergeCell ref="A20:D20"/>
    <mergeCell ref="A21:D21"/>
    <mergeCell ref="A32:D32"/>
    <mergeCell ref="A34:A36"/>
    <mergeCell ref="B34:B36"/>
    <mergeCell ref="A83:A84"/>
    <mergeCell ref="B83:B84"/>
    <mergeCell ref="A50:A51"/>
    <mergeCell ref="B50:B51"/>
    <mergeCell ref="A55:A62"/>
    <mergeCell ref="B55:B62"/>
    <mergeCell ref="A63:A64"/>
    <mergeCell ref="B63:B64"/>
    <mergeCell ref="A68:A69"/>
    <mergeCell ref="B68:B69"/>
    <mergeCell ref="A76:D76"/>
    <mergeCell ref="A78:A80"/>
    <mergeCell ref="B78:B80"/>
    <mergeCell ref="A89:A90"/>
    <mergeCell ref="B89:B90"/>
    <mergeCell ref="A92:A93"/>
    <mergeCell ref="B92:B93"/>
    <mergeCell ref="A94:A97"/>
    <mergeCell ref="B94:B97"/>
    <mergeCell ref="C96:C97"/>
    <mergeCell ref="D96:D97"/>
    <mergeCell ref="A99:A100"/>
    <mergeCell ref="B99:B100"/>
    <mergeCell ref="A115:A117"/>
    <mergeCell ref="B115:B117"/>
    <mergeCell ref="A120:A122"/>
    <mergeCell ref="B120:B122"/>
    <mergeCell ref="A133:A135"/>
    <mergeCell ref="B133:B135"/>
    <mergeCell ref="A137:A142"/>
    <mergeCell ref="B137:B142"/>
    <mergeCell ref="A145:A148"/>
    <mergeCell ref="B145:B148"/>
    <mergeCell ref="A149:A151"/>
    <mergeCell ref="B149:B151"/>
    <mergeCell ref="A154:A156"/>
    <mergeCell ref="B154:B156"/>
    <mergeCell ref="A179:E179"/>
    <mergeCell ref="A157:A159"/>
    <mergeCell ref="B157:B159"/>
    <mergeCell ref="A163:A165"/>
    <mergeCell ref="B163:B165"/>
    <mergeCell ref="A166:A167"/>
    <mergeCell ref="B166:B167"/>
    <mergeCell ref="A171:A172"/>
    <mergeCell ref="B171:B172"/>
    <mergeCell ref="A173:A174"/>
    <mergeCell ref="B173:B174"/>
    <mergeCell ref="A178:E178"/>
    <mergeCell ref="A181:A182"/>
    <mergeCell ref="B181:B182"/>
    <mergeCell ref="E181:E182"/>
    <mergeCell ref="A188:A190"/>
    <mergeCell ref="B188:B190"/>
    <mergeCell ref="E188:E190"/>
  </mergeCells>
  <conditionalFormatting sqref="C8:C15 D18 C23:D31 C33:D75 C77:D165 C166:C167 C168:D176 C181:E197">
    <cfRule type="expression" dxfId="1" priority="2">
      <formula>#REF!="No"</formula>
    </cfRule>
  </conditionalFormatting>
  <conditionalFormatting sqref="D166:D167">
    <cfRule type="expression" dxfId="0" priority="1">
      <formula>$B$2="No"</formula>
    </cfRule>
  </conditionalFormatting>
  <dataValidations count="1">
    <dataValidation type="decimal" operator="greaterThan" allowBlank="1" showInputMessage="1" showErrorMessage="1" error="Invalid Entry - Bidder must enter a value that is greater than $0" sqref="D18" xr:uid="{E6A9D600-A17A-4ED9-AF08-6D083FD63299}">
      <formula1>0</formula1>
    </dataValidation>
  </dataValidations>
  <pageMargins left="0.25" right="0.25" top="0.75" bottom="0.25" header="0.3" footer="0.3"/>
  <pageSetup scale="63" fitToHeight="0" orientation="landscape" r:id="rId1"/>
  <rowBreaks count="1" manualBreakCount="1">
    <brk id="19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B697F-DA5F-45B0-A8D4-669DC1EBADB3}">
  <dimension ref="A1:C7"/>
  <sheetViews>
    <sheetView workbookViewId="0">
      <selection activeCell="A3" sqref="A3"/>
    </sheetView>
  </sheetViews>
  <sheetFormatPr defaultRowHeight="15" x14ac:dyDescent="0.25"/>
  <cols>
    <col min="1" max="1" width="14.42578125" style="85" customWidth="1"/>
    <col min="2" max="2" width="9.140625" style="85"/>
    <col min="3" max="3" width="12.7109375" style="85" customWidth="1"/>
    <col min="4" max="16384" width="9.140625" style="85"/>
  </cols>
  <sheetData>
    <row r="1" spans="1:3" x14ac:dyDescent="0.25">
      <c r="A1" s="386" t="s">
        <v>322</v>
      </c>
      <c r="B1" s="386"/>
      <c r="C1" s="386"/>
    </row>
    <row r="3" spans="1:3" x14ac:dyDescent="0.25">
      <c r="A3" s="86" t="s">
        <v>323</v>
      </c>
      <c r="B3" s="87"/>
      <c r="C3" s="87" t="s">
        <v>324</v>
      </c>
    </row>
    <row r="4" spans="1:3" ht="30" x14ac:dyDescent="0.25">
      <c r="A4" s="86" t="s">
        <v>1014</v>
      </c>
      <c r="B4" s="85" t="s">
        <v>325</v>
      </c>
      <c r="C4" s="85">
        <v>333.90899999999999</v>
      </c>
    </row>
    <row r="5" spans="1:3" x14ac:dyDescent="0.25">
      <c r="A5" s="86" t="s">
        <v>326</v>
      </c>
      <c r="B5" s="85" t="s">
        <v>327</v>
      </c>
      <c r="C5" s="85">
        <v>335.12400000000002</v>
      </c>
    </row>
    <row r="6" spans="1:3" x14ac:dyDescent="0.25">
      <c r="A6" s="86" t="s">
        <v>328</v>
      </c>
      <c r="B6" s="85" t="s">
        <v>329</v>
      </c>
      <c r="C6" s="85">
        <f>C5/C4</f>
        <v>1.0036387159375759</v>
      </c>
    </row>
    <row r="7" spans="1:3" ht="30" x14ac:dyDescent="0.25">
      <c r="A7" s="86" t="s">
        <v>330</v>
      </c>
      <c r="C7" s="85">
        <f>ROUND(C6,3)</f>
        <v>1.004</v>
      </c>
    </row>
  </sheetData>
  <mergeCells count="1">
    <mergeCell ref="A1:C1"/>
  </mergeCells>
  <hyperlinks>
    <hyperlink ref="C3" r:id="rId1" xr:uid="{D0C95106-6472-452C-8A65-A2AE54E147E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FE88F-3F02-4CA3-B324-D2216BD99452}">
  <sheetPr>
    <pageSetUpPr fitToPage="1"/>
  </sheetPr>
  <dimension ref="A1:G180"/>
  <sheetViews>
    <sheetView showGridLines="0" zoomScaleNormal="100" workbookViewId="0">
      <pane ySplit="5" topLeftCell="A38" activePane="bottomLeft" state="frozen"/>
      <selection pane="bottomLeft" activeCell="C18" sqref="C18"/>
    </sheetView>
  </sheetViews>
  <sheetFormatPr defaultColWidth="9.140625" defaultRowHeight="12.75" x14ac:dyDescent="0.2"/>
  <cols>
    <col min="1" max="1" width="19.140625" style="2" customWidth="1"/>
    <col min="2" max="2" width="77.28515625" style="2" customWidth="1"/>
    <col min="3" max="3" width="24" style="19" customWidth="1"/>
    <col min="4" max="4" width="19.28515625" style="2" customWidth="1"/>
    <col min="5" max="5" width="13.7109375" style="2" customWidth="1"/>
    <col min="6" max="16384" width="9.140625" style="2"/>
  </cols>
  <sheetData>
    <row r="1" spans="1:5" ht="15" customHeight="1" x14ac:dyDescent="0.2">
      <c r="A1" s="1" t="s">
        <v>0</v>
      </c>
      <c r="E1" s="3" t="s">
        <v>1</v>
      </c>
    </row>
    <row r="2" spans="1:5" ht="15" customHeight="1" thickBot="1" x14ac:dyDescent="0.25">
      <c r="A2" s="1"/>
      <c r="C2" s="3"/>
      <c r="E2" s="3" t="str">
        <f>Summary!$M$2</f>
        <v>December 16, 2025</v>
      </c>
    </row>
    <row r="3" spans="1:5" ht="24" customHeight="1" thickBot="1" x14ac:dyDescent="0.25">
      <c r="A3" s="20" t="s">
        <v>89</v>
      </c>
      <c r="B3" s="263" t="s">
        <v>18</v>
      </c>
      <c r="C3" s="263"/>
      <c r="D3" s="263"/>
      <c r="E3" s="264"/>
    </row>
    <row r="4" spans="1:5" ht="24" thickBot="1" x14ac:dyDescent="0.25">
      <c r="A4" s="265" t="s">
        <v>5</v>
      </c>
      <c r="B4" s="266"/>
      <c r="C4" s="266"/>
      <c r="D4" s="266"/>
      <c r="E4" s="267"/>
    </row>
    <row r="5" spans="1:5" ht="21" thickBot="1" x14ac:dyDescent="0.25">
      <c r="A5" s="268" t="s">
        <v>90</v>
      </c>
      <c r="B5" s="269"/>
      <c r="C5" s="269"/>
      <c r="D5" s="269"/>
      <c r="E5" s="270"/>
    </row>
    <row r="6" spans="1:5" ht="13.5" thickBot="1" x14ac:dyDescent="0.25">
      <c r="A6" s="21"/>
      <c r="B6" s="21"/>
      <c r="C6" s="22"/>
      <c r="D6" s="21"/>
    </row>
    <row r="7" spans="1:5" s="8" customFormat="1" ht="20.100000000000001" customHeight="1" thickBot="1" x14ac:dyDescent="0.25">
      <c r="A7" s="234" t="s">
        <v>91</v>
      </c>
      <c r="B7" s="235"/>
      <c r="C7" s="236"/>
    </row>
    <row r="8" spans="1:5" x14ac:dyDescent="0.2">
      <c r="A8" s="23" t="s">
        <v>46</v>
      </c>
      <c r="B8" s="24" t="s">
        <v>92</v>
      </c>
      <c r="C8" s="25">
        <v>2024</v>
      </c>
    </row>
    <row r="9" spans="1:5" x14ac:dyDescent="0.2">
      <c r="A9" s="26" t="s">
        <v>48</v>
      </c>
      <c r="B9" s="27" t="s">
        <v>93</v>
      </c>
      <c r="C9" s="25" t="s">
        <v>49</v>
      </c>
    </row>
    <row r="10" spans="1:5" x14ac:dyDescent="0.2">
      <c r="A10" s="26" t="s">
        <v>54</v>
      </c>
      <c r="B10" s="27" t="s">
        <v>94</v>
      </c>
      <c r="C10" s="28" t="s">
        <v>55</v>
      </c>
    </row>
    <row r="11" spans="1:5" ht="26.25" thickBot="1" x14ac:dyDescent="0.25">
      <c r="A11" s="29" t="s">
        <v>62</v>
      </c>
      <c r="B11" s="30" t="s">
        <v>95</v>
      </c>
      <c r="C11" s="31" t="s">
        <v>63</v>
      </c>
    </row>
    <row r="12" spans="1:5" x14ac:dyDescent="0.2">
      <c r="A12" s="23" t="s">
        <v>69</v>
      </c>
      <c r="B12" s="24" t="s">
        <v>96</v>
      </c>
      <c r="C12" s="25">
        <v>2024</v>
      </c>
    </row>
    <row r="13" spans="1:5" x14ac:dyDescent="0.2">
      <c r="A13" s="23" t="s">
        <v>70</v>
      </c>
      <c r="B13" s="27" t="s">
        <v>97</v>
      </c>
      <c r="C13" s="25" t="s">
        <v>71</v>
      </c>
    </row>
    <row r="14" spans="1:5" x14ac:dyDescent="0.2">
      <c r="A14" s="26" t="s">
        <v>77</v>
      </c>
      <c r="B14" s="27" t="s">
        <v>98</v>
      </c>
      <c r="C14" s="28" t="s">
        <v>78</v>
      </c>
    </row>
    <row r="15" spans="1:5" ht="28.5" customHeight="1" thickBot="1" x14ac:dyDescent="0.25">
      <c r="A15" s="29" t="s">
        <v>82</v>
      </c>
      <c r="B15" s="30" t="s">
        <v>99</v>
      </c>
      <c r="C15" s="31" t="s">
        <v>83</v>
      </c>
    </row>
    <row r="16" spans="1:5" s="32" customFormat="1" ht="13.5" thickBot="1" x14ac:dyDescent="0.25">
      <c r="C16" s="33"/>
    </row>
    <row r="17" spans="1:5" s="34" customFormat="1" ht="20.100000000000001" customHeight="1" thickBot="1" x14ac:dyDescent="0.25">
      <c r="A17" s="234" t="s">
        <v>100</v>
      </c>
      <c r="B17" s="235"/>
      <c r="C17" s="236"/>
    </row>
    <row r="18" spans="1:5" ht="108.75" customHeight="1" thickBot="1" x14ac:dyDescent="0.25">
      <c r="A18" s="35" t="s">
        <v>88</v>
      </c>
      <c r="B18" s="36" t="s">
        <v>101</v>
      </c>
      <c r="C18" s="161">
        <f>78379*('PPI Adj'!C7)</f>
        <v>78692.516000000003</v>
      </c>
    </row>
    <row r="19" spans="1:5" ht="13.5" thickBot="1" x14ac:dyDescent="0.25">
      <c r="A19" s="37"/>
      <c r="B19" s="38"/>
      <c r="C19" s="39"/>
    </row>
    <row r="20" spans="1:5" s="8" customFormat="1" ht="20.100000000000001" customHeight="1" thickBot="1" x14ac:dyDescent="0.25">
      <c r="A20" s="234" t="s">
        <v>102</v>
      </c>
      <c r="B20" s="235"/>
      <c r="C20" s="235"/>
      <c r="D20" s="236"/>
    </row>
    <row r="21" spans="1:5" ht="45" customHeight="1" thickBot="1" x14ac:dyDescent="0.25">
      <c r="A21" s="237" t="s">
        <v>103</v>
      </c>
      <c r="B21" s="238"/>
      <c r="C21" s="238"/>
      <c r="D21" s="239"/>
    </row>
    <row r="22" spans="1:5" s="43" customFormat="1" ht="26.25" thickBot="1" x14ac:dyDescent="0.3">
      <c r="A22" s="40" t="s">
        <v>104</v>
      </c>
      <c r="B22" s="41" t="s">
        <v>105</v>
      </c>
      <c r="C22" s="41" t="s">
        <v>106</v>
      </c>
      <c r="D22" s="42" t="s">
        <v>107</v>
      </c>
    </row>
    <row r="23" spans="1:5" s="48" customFormat="1" ht="13.5" thickBot="1" x14ac:dyDescent="0.3">
      <c r="A23" s="44" t="s">
        <v>108</v>
      </c>
      <c r="B23" s="45" t="s">
        <v>109</v>
      </c>
      <c r="C23" s="46" t="s">
        <v>110</v>
      </c>
      <c r="D23" s="47" t="s">
        <v>111</v>
      </c>
    </row>
    <row r="24" spans="1:5" s="48" customFormat="1" ht="26.25" thickBot="1" x14ac:dyDescent="0.3">
      <c r="A24" s="44" t="s">
        <v>108</v>
      </c>
      <c r="B24" s="45" t="s">
        <v>112</v>
      </c>
      <c r="C24" s="46" t="s">
        <v>113</v>
      </c>
      <c r="D24" s="47" t="s">
        <v>114</v>
      </c>
      <c r="E24" s="49"/>
    </row>
    <row r="25" spans="1:5" s="48" customFormat="1" ht="13.5" thickBot="1" x14ac:dyDescent="0.3">
      <c r="A25" s="44" t="s">
        <v>108</v>
      </c>
      <c r="B25" s="45" t="s">
        <v>115</v>
      </c>
      <c r="C25" s="46"/>
      <c r="D25" s="50"/>
    </row>
    <row r="26" spans="1:5" s="48" customFormat="1" ht="26.25" thickBot="1" x14ac:dyDescent="0.3">
      <c r="A26" s="44" t="s">
        <v>108</v>
      </c>
      <c r="B26" s="45" t="s">
        <v>116</v>
      </c>
      <c r="C26" s="46"/>
      <c r="D26" s="50"/>
      <c r="E26" s="49"/>
    </row>
    <row r="27" spans="1:5" s="48" customFormat="1" ht="13.5" thickBot="1" x14ac:dyDescent="0.3">
      <c r="A27" s="44" t="s">
        <v>108</v>
      </c>
      <c r="B27" s="45" t="s">
        <v>117</v>
      </c>
      <c r="C27" s="46"/>
      <c r="D27" s="50"/>
      <c r="E27" s="49"/>
    </row>
    <row r="28" spans="1:5" s="48" customFormat="1" ht="26.25" thickBot="1" x14ac:dyDescent="0.3">
      <c r="A28" s="44" t="s">
        <v>108</v>
      </c>
      <c r="B28" s="45" t="s">
        <v>118</v>
      </c>
      <c r="C28" s="46" t="s">
        <v>119</v>
      </c>
      <c r="D28" s="47">
        <v>6055</v>
      </c>
    </row>
    <row r="29" spans="1:5" s="48" customFormat="1" ht="13.5" thickBot="1" x14ac:dyDescent="0.3">
      <c r="A29" s="44" t="s">
        <v>108</v>
      </c>
      <c r="B29" s="45" t="s">
        <v>120</v>
      </c>
      <c r="C29" s="46" t="s">
        <v>121</v>
      </c>
      <c r="D29" s="47">
        <v>121.6</v>
      </c>
      <c r="E29" s="49"/>
    </row>
    <row r="30" spans="1:5" s="48" customFormat="1" ht="13.5" thickBot="1" x14ac:dyDescent="0.3">
      <c r="A30" s="44" t="s">
        <v>108</v>
      </c>
      <c r="B30" s="45" t="s">
        <v>122</v>
      </c>
      <c r="C30" s="46" t="s">
        <v>123</v>
      </c>
      <c r="D30" s="47">
        <v>60</v>
      </c>
    </row>
    <row r="31" spans="1:5" s="48" customFormat="1" ht="26.25" thickBot="1" x14ac:dyDescent="0.3">
      <c r="A31" s="44" t="s">
        <v>108</v>
      </c>
      <c r="B31" s="45" t="s">
        <v>124</v>
      </c>
      <c r="C31" s="46"/>
      <c r="D31" s="50"/>
      <c r="E31" s="49"/>
    </row>
    <row r="32" spans="1:5" s="48" customFormat="1" ht="13.5" thickBot="1" x14ac:dyDescent="0.3">
      <c r="A32" s="260" t="s">
        <v>125</v>
      </c>
      <c r="B32" s="261"/>
      <c r="C32" s="261"/>
      <c r="D32" s="262"/>
    </row>
    <row r="33" spans="1:5" s="48" customFormat="1" x14ac:dyDescent="0.25">
      <c r="A33" s="240" t="s">
        <v>126</v>
      </c>
      <c r="B33" s="243" t="s">
        <v>127</v>
      </c>
      <c r="C33" s="51" t="s">
        <v>128</v>
      </c>
      <c r="D33" s="52">
        <v>6</v>
      </c>
    </row>
    <row r="34" spans="1:5" s="48" customFormat="1" x14ac:dyDescent="0.25">
      <c r="A34" s="241"/>
      <c r="B34" s="244"/>
      <c r="C34" s="53" t="s">
        <v>129</v>
      </c>
      <c r="D34" s="28">
        <v>3.6</v>
      </c>
    </row>
    <row r="35" spans="1:5" s="48" customFormat="1" ht="13.5" thickBot="1" x14ac:dyDescent="0.3">
      <c r="A35" s="242"/>
      <c r="B35" s="245"/>
      <c r="C35" s="54" t="s">
        <v>130</v>
      </c>
      <c r="D35" s="31" t="s">
        <v>131</v>
      </c>
    </row>
    <row r="36" spans="1:5" s="48" customFormat="1" ht="26.25" thickBot="1" x14ac:dyDescent="0.3">
      <c r="A36" s="44" t="s">
        <v>126</v>
      </c>
      <c r="B36" s="45" t="s">
        <v>132</v>
      </c>
      <c r="C36" s="55"/>
      <c r="D36" s="50"/>
    </row>
    <row r="37" spans="1:5" s="48" customFormat="1" ht="13.5" thickBot="1" x14ac:dyDescent="0.3">
      <c r="A37" s="44" t="s">
        <v>133</v>
      </c>
      <c r="B37" s="45" t="s">
        <v>134</v>
      </c>
      <c r="C37" s="55" t="s">
        <v>135</v>
      </c>
      <c r="D37" s="47">
        <v>19</v>
      </c>
      <c r="E37" s="49"/>
    </row>
    <row r="38" spans="1:5" s="48" customFormat="1" ht="26.25" thickBot="1" x14ac:dyDescent="0.3">
      <c r="A38" s="44" t="s">
        <v>136</v>
      </c>
      <c r="B38" s="45" t="s">
        <v>137</v>
      </c>
      <c r="C38" s="46"/>
      <c r="D38" s="50"/>
      <c r="E38" s="49"/>
    </row>
    <row r="39" spans="1:5" s="48" customFormat="1" ht="15" customHeight="1" thickBot="1" x14ac:dyDescent="0.3">
      <c r="A39" s="44" t="s">
        <v>138</v>
      </c>
      <c r="B39" s="45" t="s">
        <v>139</v>
      </c>
      <c r="C39" s="46" t="s">
        <v>140</v>
      </c>
      <c r="D39" s="47">
        <v>180</v>
      </c>
    </row>
    <row r="40" spans="1:5" s="48" customFormat="1" ht="13.5" customHeight="1" x14ac:dyDescent="0.25">
      <c r="A40" s="240" t="s">
        <v>138</v>
      </c>
      <c r="B40" s="243" t="s">
        <v>141</v>
      </c>
      <c r="C40" s="51" t="s">
        <v>142</v>
      </c>
      <c r="D40" s="52">
        <v>650</v>
      </c>
    </row>
    <row r="41" spans="1:5" s="48" customFormat="1" x14ac:dyDescent="0.25">
      <c r="A41" s="241"/>
      <c r="B41" s="244"/>
      <c r="C41" s="53" t="s">
        <v>143</v>
      </c>
      <c r="D41" s="28">
        <v>650</v>
      </c>
    </row>
    <row r="42" spans="1:5" s="48" customFormat="1" ht="12.75" customHeight="1" thickBot="1" x14ac:dyDescent="0.3">
      <c r="A42" s="242"/>
      <c r="B42" s="245"/>
      <c r="C42" s="54" t="s">
        <v>144</v>
      </c>
      <c r="D42" s="31">
        <v>120</v>
      </c>
    </row>
    <row r="43" spans="1:5" s="48" customFormat="1" ht="13.5" thickBot="1" x14ac:dyDescent="0.3">
      <c r="A43" s="44" t="s">
        <v>138</v>
      </c>
      <c r="B43" s="45" t="s">
        <v>145</v>
      </c>
      <c r="C43" s="46"/>
      <c r="D43" s="50"/>
    </row>
    <row r="44" spans="1:5" s="48" customFormat="1" ht="26.25" thickBot="1" x14ac:dyDescent="0.3">
      <c r="A44" s="44" t="s">
        <v>146</v>
      </c>
      <c r="B44" s="45" t="s">
        <v>147</v>
      </c>
      <c r="C44" s="46" t="s">
        <v>148</v>
      </c>
      <c r="D44" s="47" t="s">
        <v>149</v>
      </c>
    </row>
    <row r="45" spans="1:5" s="48" customFormat="1" ht="13.5" thickBot="1" x14ac:dyDescent="0.3">
      <c r="A45" s="44" t="s">
        <v>150</v>
      </c>
      <c r="B45" s="45" t="s">
        <v>151</v>
      </c>
      <c r="C45" s="46" t="s">
        <v>152</v>
      </c>
      <c r="D45" s="47">
        <v>3100</v>
      </c>
    </row>
    <row r="46" spans="1:5" s="48" customFormat="1" ht="13.5" thickBot="1" x14ac:dyDescent="0.3">
      <c r="A46" s="44" t="s">
        <v>153</v>
      </c>
      <c r="B46" s="45" t="s">
        <v>154</v>
      </c>
      <c r="C46" s="46" t="s">
        <v>155</v>
      </c>
      <c r="D46" s="47">
        <v>2955</v>
      </c>
    </row>
    <row r="47" spans="1:5" s="48" customFormat="1" ht="26.25" thickBot="1" x14ac:dyDescent="0.3">
      <c r="A47" s="44" t="s">
        <v>156</v>
      </c>
      <c r="B47" s="45" t="s">
        <v>157</v>
      </c>
      <c r="C47" s="46"/>
      <c r="D47" s="50"/>
    </row>
    <row r="48" spans="1:5" s="48" customFormat="1" ht="12.75" customHeight="1" x14ac:dyDescent="0.25">
      <c r="A48" s="240" t="s">
        <v>156</v>
      </c>
      <c r="B48" s="243" t="s">
        <v>158</v>
      </c>
      <c r="C48" s="51" t="s">
        <v>159</v>
      </c>
      <c r="D48" s="52">
        <v>3100</v>
      </c>
    </row>
    <row r="49" spans="1:7" s="48" customFormat="1" ht="12.75" customHeight="1" thickBot="1" x14ac:dyDescent="0.3">
      <c r="A49" s="242"/>
      <c r="B49" s="245"/>
      <c r="C49" s="54" t="s">
        <v>160</v>
      </c>
      <c r="D49" s="31">
        <v>2955</v>
      </c>
    </row>
    <row r="50" spans="1:7" s="59" customFormat="1" ht="13.5" thickBot="1" x14ac:dyDescent="0.3">
      <c r="A50" s="56" t="s">
        <v>161</v>
      </c>
      <c r="B50" s="57" t="s">
        <v>162</v>
      </c>
      <c r="C50" s="58" t="s">
        <v>163</v>
      </c>
      <c r="D50" s="47" t="s">
        <v>164</v>
      </c>
    </row>
    <row r="51" spans="1:7" s="48" customFormat="1" ht="39" thickBot="1" x14ac:dyDescent="0.3">
      <c r="A51" s="44" t="s">
        <v>165</v>
      </c>
      <c r="B51" s="45" t="s">
        <v>166</v>
      </c>
      <c r="C51" s="46" t="s">
        <v>167</v>
      </c>
      <c r="D51" s="47" t="s">
        <v>168</v>
      </c>
      <c r="E51" s="60"/>
      <c r="F51" s="61"/>
      <c r="G51" s="61"/>
    </row>
    <row r="52" spans="1:7" s="48" customFormat="1" ht="13.5" thickBot="1" x14ac:dyDescent="0.3">
      <c r="A52" s="44" t="s">
        <v>169</v>
      </c>
      <c r="B52" s="45" t="s">
        <v>170</v>
      </c>
      <c r="C52" s="46"/>
      <c r="D52" s="50"/>
    </row>
    <row r="53" spans="1:7" s="48" customFormat="1" ht="13.5" customHeight="1" x14ac:dyDescent="0.25">
      <c r="A53" s="240" t="s">
        <v>171</v>
      </c>
      <c r="B53" s="243" t="s">
        <v>172</v>
      </c>
      <c r="C53" s="51" t="s">
        <v>173</v>
      </c>
      <c r="D53" s="52" t="s">
        <v>174</v>
      </c>
    </row>
    <row r="54" spans="1:7" s="48" customFormat="1" ht="13.5" customHeight="1" x14ac:dyDescent="0.25">
      <c r="A54" s="241"/>
      <c r="B54" s="244"/>
      <c r="C54" s="53" t="s">
        <v>175</v>
      </c>
      <c r="D54" s="28">
        <v>1984</v>
      </c>
    </row>
    <row r="55" spans="1:7" s="48" customFormat="1" ht="13.5" customHeight="1" x14ac:dyDescent="0.25">
      <c r="A55" s="241"/>
      <c r="B55" s="244"/>
      <c r="C55" s="53" t="s">
        <v>176</v>
      </c>
      <c r="D55" s="28" t="s">
        <v>177</v>
      </c>
    </row>
    <row r="56" spans="1:7" s="48" customFormat="1" ht="13.5" customHeight="1" x14ac:dyDescent="0.25">
      <c r="A56" s="241"/>
      <c r="B56" s="244"/>
      <c r="C56" s="53" t="s">
        <v>178</v>
      </c>
      <c r="D56" s="28" t="s">
        <v>179</v>
      </c>
    </row>
    <row r="57" spans="1:7" s="48" customFormat="1" x14ac:dyDescent="0.25">
      <c r="A57" s="241"/>
      <c r="B57" s="244"/>
      <c r="C57" s="53" t="s">
        <v>180</v>
      </c>
      <c r="D57" s="28" t="s">
        <v>181</v>
      </c>
    </row>
    <row r="58" spans="1:7" s="48" customFormat="1" x14ac:dyDescent="0.25">
      <c r="A58" s="241"/>
      <c r="B58" s="244"/>
      <c r="C58" s="53" t="s">
        <v>182</v>
      </c>
      <c r="D58" s="28">
        <v>1984</v>
      </c>
    </row>
    <row r="59" spans="1:7" s="48" customFormat="1" x14ac:dyDescent="0.25">
      <c r="A59" s="241"/>
      <c r="B59" s="244"/>
      <c r="C59" s="53" t="s">
        <v>183</v>
      </c>
      <c r="D59" s="28" t="s">
        <v>181</v>
      </c>
    </row>
    <row r="60" spans="1:7" s="48" customFormat="1" ht="13.5" thickBot="1" x14ac:dyDescent="0.3">
      <c r="A60" s="242"/>
      <c r="B60" s="245"/>
      <c r="C60" s="54" t="s">
        <v>184</v>
      </c>
      <c r="D60" s="31">
        <v>1984</v>
      </c>
    </row>
    <row r="61" spans="1:7" s="64" customFormat="1" ht="13.5" customHeight="1" x14ac:dyDescent="0.25">
      <c r="A61" s="249" t="s">
        <v>185</v>
      </c>
      <c r="B61" s="252" t="s">
        <v>186</v>
      </c>
      <c r="C61" s="62" t="s">
        <v>187</v>
      </c>
      <c r="D61" s="52" t="s">
        <v>188</v>
      </c>
      <c r="E61" s="63"/>
    </row>
    <row r="62" spans="1:7" s="64" customFormat="1" ht="26.25" thickBot="1" x14ac:dyDescent="0.3">
      <c r="A62" s="251"/>
      <c r="B62" s="254"/>
      <c r="C62" s="65" t="s">
        <v>189</v>
      </c>
      <c r="D62" s="31" t="s">
        <v>164</v>
      </c>
    </row>
    <row r="63" spans="1:7" s="64" customFormat="1" ht="13.5" customHeight="1" x14ac:dyDescent="0.25">
      <c r="A63" s="249" t="s">
        <v>190</v>
      </c>
      <c r="B63" s="258" t="s">
        <v>191</v>
      </c>
      <c r="C63" s="62" t="s">
        <v>192</v>
      </c>
      <c r="D63" s="52" t="s">
        <v>188</v>
      </c>
      <c r="E63" s="63"/>
    </row>
    <row r="64" spans="1:7" s="64" customFormat="1" ht="26.25" customHeight="1" thickBot="1" x14ac:dyDescent="0.3">
      <c r="A64" s="251"/>
      <c r="B64" s="259"/>
      <c r="C64" s="65" t="s">
        <v>193</v>
      </c>
      <c r="D64" s="31" t="s">
        <v>164</v>
      </c>
    </row>
    <row r="65" spans="1:5" s="64" customFormat="1" ht="26.25" thickBot="1" x14ac:dyDescent="0.3">
      <c r="A65" s="56" t="s">
        <v>194</v>
      </c>
      <c r="B65" s="57" t="s">
        <v>195</v>
      </c>
      <c r="C65" s="58"/>
      <c r="D65" s="50"/>
      <c r="E65" s="63"/>
    </row>
    <row r="66" spans="1:5" s="48" customFormat="1" ht="26.25" thickBot="1" x14ac:dyDescent="0.3">
      <c r="A66" s="44" t="s">
        <v>196</v>
      </c>
      <c r="B66" s="45" t="s">
        <v>197</v>
      </c>
      <c r="C66" s="46" t="s">
        <v>198</v>
      </c>
      <c r="D66" s="47" t="s">
        <v>199</v>
      </c>
    </row>
    <row r="67" spans="1:5" s="48" customFormat="1" ht="13.5" thickBot="1" x14ac:dyDescent="0.3">
      <c r="A67" s="44" t="s">
        <v>200</v>
      </c>
      <c r="B67" s="45" t="s">
        <v>201</v>
      </c>
      <c r="C67" s="46"/>
      <c r="D67" s="50"/>
    </row>
    <row r="68" spans="1:5" s="59" customFormat="1" ht="13.5" thickBot="1" x14ac:dyDescent="0.3">
      <c r="A68" s="56" t="s">
        <v>200</v>
      </c>
      <c r="B68" s="57" t="s">
        <v>202</v>
      </c>
      <c r="C68" s="58"/>
      <c r="D68" s="50"/>
    </row>
    <row r="69" spans="1:5" s="48" customFormat="1" x14ac:dyDescent="0.25">
      <c r="A69" s="240" t="s">
        <v>203</v>
      </c>
      <c r="B69" s="243" t="s">
        <v>204</v>
      </c>
      <c r="C69" s="51" t="s">
        <v>205</v>
      </c>
      <c r="D69" s="52" t="s">
        <v>164</v>
      </c>
    </row>
    <row r="70" spans="1:5" s="48" customFormat="1" ht="13.5" thickBot="1" x14ac:dyDescent="0.3">
      <c r="A70" s="242"/>
      <c r="B70" s="245"/>
      <c r="C70" s="54" t="s">
        <v>206</v>
      </c>
      <c r="D70" s="31" t="s">
        <v>207</v>
      </c>
    </row>
    <row r="71" spans="1:5" s="59" customFormat="1" ht="13.5" thickBot="1" x14ac:dyDescent="0.3">
      <c r="A71" s="56" t="s">
        <v>208</v>
      </c>
      <c r="B71" s="57" t="s">
        <v>209</v>
      </c>
      <c r="C71" s="58"/>
      <c r="D71" s="50"/>
    </row>
    <row r="72" spans="1:5" s="48" customFormat="1" ht="13.5" thickBot="1" x14ac:dyDescent="0.3">
      <c r="A72" s="44" t="s">
        <v>208</v>
      </c>
      <c r="B72" s="45" t="s">
        <v>210</v>
      </c>
      <c r="C72" s="46"/>
      <c r="D72" s="50"/>
    </row>
    <row r="73" spans="1:5" s="48" customFormat="1" ht="13.5" thickBot="1" x14ac:dyDescent="0.3">
      <c r="A73" s="44" t="s">
        <v>211</v>
      </c>
      <c r="B73" s="45" t="s">
        <v>212</v>
      </c>
      <c r="C73" s="46"/>
      <c r="D73" s="50"/>
    </row>
    <row r="74" spans="1:5" s="59" customFormat="1" ht="13.5" thickBot="1" x14ac:dyDescent="0.3">
      <c r="A74" s="56" t="s">
        <v>208</v>
      </c>
      <c r="B74" s="57" t="s">
        <v>213</v>
      </c>
      <c r="C74" s="58"/>
      <c r="D74" s="50"/>
    </row>
    <row r="75" spans="1:5" s="66" customFormat="1" ht="13.5" thickBot="1" x14ac:dyDescent="0.3">
      <c r="A75" s="44" t="s">
        <v>208</v>
      </c>
      <c r="B75" s="45" t="s">
        <v>214</v>
      </c>
      <c r="C75" s="46"/>
      <c r="D75" s="50"/>
    </row>
    <row r="76" spans="1:5" s="66" customFormat="1" ht="13.5" thickBot="1" x14ac:dyDescent="0.3">
      <c r="A76" s="44" t="s">
        <v>215</v>
      </c>
      <c r="B76" s="45" t="s">
        <v>216</v>
      </c>
      <c r="C76" s="46"/>
      <c r="D76" s="50"/>
    </row>
    <row r="77" spans="1:5" s="48" customFormat="1" ht="17.25" customHeight="1" thickBot="1" x14ac:dyDescent="0.3">
      <c r="A77" s="260" t="s">
        <v>217</v>
      </c>
      <c r="B77" s="261"/>
      <c r="C77" s="261"/>
      <c r="D77" s="262"/>
    </row>
    <row r="78" spans="1:5" s="59" customFormat="1" ht="26.25" thickBot="1" x14ac:dyDescent="0.3">
      <c r="A78" s="56" t="s">
        <v>218</v>
      </c>
      <c r="B78" s="57" t="s">
        <v>219</v>
      </c>
      <c r="C78" s="67"/>
      <c r="D78" s="68"/>
    </row>
    <row r="79" spans="1:5" s="59" customFormat="1" ht="26.25" thickBot="1" x14ac:dyDescent="0.3">
      <c r="A79" s="56" t="s">
        <v>220</v>
      </c>
      <c r="B79" s="57" t="s">
        <v>221</v>
      </c>
      <c r="C79" s="69" t="s">
        <v>222</v>
      </c>
      <c r="D79" s="70" t="s">
        <v>223</v>
      </c>
    </row>
    <row r="80" spans="1:5" s="59" customFormat="1" ht="13.5" thickBot="1" x14ac:dyDescent="0.3">
      <c r="A80" s="56" t="s">
        <v>224</v>
      </c>
      <c r="B80" s="57" t="s">
        <v>225</v>
      </c>
      <c r="C80" s="67"/>
      <c r="D80" s="68"/>
    </row>
    <row r="81" spans="1:5" s="66" customFormat="1" ht="26.25" customHeight="1" x14ac:dyDescent="0.25">
      <c r="A81" s="240" t="s">
        <v>226</v>
      </c>
      <c r="B81" s="243" t="s">
        <v>227</v>
      </c>
      <c r="C81" s="51" t="s">
        <v>228</v>
      </c>
      <c r="D81" s="52" t="s">
        <v>229</v>
      </c>
      <c r="E81" s="49"/>
    </row>
    <row r="82" spans="1:5" s="66" customFormat="1" ht="25.5" customHeight="1" x14ac:dyDescent="0.25">
      <c r="A82" s="241"/>
      <c r="B82" s="244"/>
      <c r="C82" s="53" t="s">
        <v>230</v>
      </c>
      <c r="D82" s="28" t="s">
        <v>231</v>
      </c>
    </row>
    <row r="83" spans="1:5" s="66" customFormat="1" ht="26.25" thickBot="1" x14ac:dyDescent="0.3">
      <c r="A83" s="242"/>
      <c r="B83" s="245"/>
      <c r="C83" s="54" t="s">
        <v>232</v>
      </c>
      <c r="D83" s="31" t="s">
        <v>233</v>
      </c>
    </row>
    <row r="84" spans="1:5" s="59" customFormat="1" ht="13.5" thickBot="1" x14ac:dyDescent="0.3">
      <c r="A84" s="56" t="s">
        <v>208</v>
      </c>
      <c r="B84" s="57" t="s">
        <v>234</v>
      </c>
      <c r="C84" s="58"/>
      <c r="D84" s="50"/>
    </row>
    <row r="85" spans="1:5" s="66" customFormat="1" ht="51.75" thickBot="1" x14ac:dyDescent="0.3">
      <c r="A85" s="44" t="s">
        <v>235</v>
      </c>
      <c r="B85" s="45" t="s">
        <v>236</v>
      </c>
      <c r="C85" s="46"/>
      <c r="D85" s="50"/>
      <c r="E85" s="49"/>
    </row>
    <row r="86" spans="1:5" s="59" customFormat="1" ht="13.5" customHeight="1" x14ac:dyDescent="0.25">
      <c r="A86" s="249" t="s">
        <v>237</v>
      </c>
      <c r="B86" s="252" t="s">
        <v>238</v>
      </c>
      <c r="C86" s="51" t="s">
        <v>205</v>
      </c>
      <c r="D86" s="52" t="s">
        <v>164</v>
      </c>
    </row>
    <row r="87" spans="1:5" s="59" customFormat="1" ht="13.5" thickBot="1" x14ac:dyDescent="0.3">
      <c r="A87" s="251"/>
      <c r="B87" s="254"/>
      <c r="C87" s="65" t="s">
        <v>239</v>
      </c>
      <c r="D87" s="31" t="s">
        <v>240</v>
      </c>
    </row>
    <row r="88" spans="1:5" s="59" customFormat="1" ht="13.5" thickBot="1" x14ac:dyDescent="0.3">
      <c r="A88" s="56" t="s">
        <v>241</v>
      </c>
      <c r="B88" s="57" t="s">
        <v>242</v>
      </c>
      <c r="C88" s="58"/>
      <c r="D88" s="50"/>
    </row>
    <row r="89" spans="1:5" s="66" customFormat="1" ht="13.5" thickBot="1" x14ac:dyDescent="0.3">
      <c r="A89" s="44" t="s">
        <v>243</v>
      </c>
      <c r="B89" s="45" t="s">
        <v>244</v>
      </c>
      <c r="C89" s="46"/>
      <c r="D89" s="50"/>
    </row>
    <row r="90" spans="1:5" s="66" customFormat="1" ht="41.25" customHeight="1" thickBot="1" x14ac:dyDescent="0.3">
      <c r="A90" s="44" t="s">
        <v>245</v>
      </c>
      <c r="B90" s="45" t="s">
        <v>246</v>
      </c>
      <c r="C90" s="46"/>
      <c r="D90" s="50"/>
    </row>
    <row r="91" spans="1:5" s="66" customFormat="1" ht="26.25" thickBot="1" x14ac:dyDescent="0.3">
      <c r="A91" s="44" t="s">
        <v>247</v>
      </c>
      <c r="B91" s="45" t="s">
        <v>248</v>
      </c>
      <c r="C91" s="46" t="s">
        <v>249</v>
      </c>
      <c r="D91" s="47">
        <v>12.5</v>
      </c>
      <c r="E91" s="71"/>
    </row>
    <row r="92" spans="1:5" s="66" customFormat="1" ht="39" thickBot="1" x14ac:dyDescent="0.3">
      <c r="A92" s="44" t="s">
        <v>250</v>
      </c>
      <c r="B92" s="45" t="s">
        <v>251</v>
      </c>
      <c r="C92" s="46" t="s">
        <v>252</v>
      </c>
      <c r="D92" s="47">
        <v>31.5</v>
      </c>
      <c r="E92" s="49"/>
    </row>
    <row r="93" spans="1:5" s="66" customFormat="1" ht="39" customHeight="1" thickBot="1" x14ac:dyDescent="0.3">
      <c r="A93" s="44" t="s">
        <v>253</v>
      </c>
      <c r="B93" s="45" t="s">
        <v>254</v>
      </c>
      <c r="C93" s="46"/>
      <c r="D93" s="50"/>
    </row>
    <row r="94" spans="1:5" s="66" customFormat="1" ht="26.25" thickBot="1" x14ac:dyDescent="0.3">
      <c r="A94" s="44" t="s">
        <v>255</v>
      </c>
      <c r="B94" s="45" t="s">
        <v>256</v>
      </c>
      <c r="C94" s="46"/>
      <c r="D94" s="50"/>
    </row>
    <row r="95" spans="1:5" s="66" customFormat="1" ht="13.5" customHeight="1" x14ac:dyDescent="0.25">
      <c r="A95" s="255" t="s">
        <v>257</v>
      </c>
      <c r="B95" s="243" t="s">
        <v>258</v>
      </c>
      <c r="C95" s="51" t="s">
        <v>205</v>
      </c>
      <c r="D95" s="52" t="s">
        <v>71</v>
      </c>
      <c r="E95" s="49"/>
    </row>
    <row r="96" spans="1:5" s="66" customFormat="1" x14ac:dyDescent="0.25">
      <c r="A96" s="256"/>
      <c r="B96" s="244"/>
      <c r="C96" s="53" t="s">
        <v>206</v>
      </c>
      <c r="D96" s="28" t="s">
        <v>259</v>
      </c>
    </row>
    <row r="97" spans="1:5" s="66" customFormat="1" ht="52.5" customHeight="1" thickBot="1" x14ac:dyDescent="0.3">
      <c r="A97" s="257"/>
      <c r="B97" s="245"/>
      <c r="C97" s="54"/>
      <c r="D97" s="72"/>
    </row>
    <row r="98" spans="1:5" s="66" customFormat="1" ht="15" customHeight="1" thickBot="1" x14ac:dyDescent="0.3">
      <c r="A98" s="44" t="s">
        <v>260</v>
      </c>
      <c r="B98" s="45" t="s">
        <v>261</v>
      </c>
      <c r="C98" s="46"/>
      <c r="D98" s="50"/>
    </row>
    <row r="99" spans="1:5" s="66" customFormat="1" ht="64.5" thickBot="1" x14ac:dyDescent="0.3">
      <c r="A99" s="44" t="s">
        <v>262</v>
      </c>
      <c r="B99" s="45" t="s">
        <v>263</v>
      </c>
      <c r="C99" s="46"/>
      <c r="D99" s="50"/>
      <c r="E99" s="73"/>
    </row>
    <row r="100" spans="1:5" s="66" customFormat="1" ht="39" thickBot="1" x14ac:dyDescent="0.3">
      <c r="A100" s="44" t="s">
        <v>264</v>
      </c>
      <c r="B100" s="45" t="s">
        <v>265</v>
      </c>
      <c r="C100" s="46"/>
      <c r="D100" s="50"/>
    </row>
    <row r="101" spans="1:5" s="59" customFormat="1" ht="13.5" customHeight="1" thickBot="1" x14ac:dyDescent="0.3">
      <c r="A101" s="56" t="s">
        <v>266</v>
      </c>
      <c r="B101" s="57" t="s">
        <v>267</v>
      </c>
      <c r="C101" s="58"/>
      <c r="D101" s="50"/>
    </row>
    <row r="102" spans="1:5" s="66" customFormat="1" ht="13.5" thickBot="1" x14ac:dyDescent="0.3">
      <c r="A102" s="44" t="s">
        <v>268</v>
      </c>
      <c r="B102" s="45" t="s">
        <v>269</v>
      </c>
      <c r="C102" s="46"/>
      <c r="D102" s="50"/>
    </row>
    <row r="103" spans="1:5" s="66" customFormat="1" ht="30.75" customHeight="1" thickBot="1" x14ac:dyDescent="0.3">
      <c r="A103" s="240" t="s">
        <v>270</v>
      </c>
      <c r="B103" s="243" t="s">
        <v>271</v>
      </c>
      <c r="C103" s="51"/>
      <c r="D103" s="74"/>
      <c r="E103" s="71"/>
    </row>
    <row r="104" spans="1:5" s="66" customFormat="1" ht="15.75" hidden="1" customHeight="1" thickBot="1" x14ac:dyDescent="0.3">
      <c r="A104" s="242"/>
      <c r="B104" s="245"/>
      <c r="C104" s="54" t="s">
        <v>206</v>
      </c>
      <c r="D104" s="75"/>
    </row>
    <row r="105" spans="1:5" s="66" customFormat="1" ht="13.5" customHeight="1" x14ac:dyDescent="0.25">
      <c r="A105" s="240" t="s">
        <v>272</v>
      </c>
      <c r="B105" s="243" t="s">
        <v>273</v>
      </c>
      <c r="C105" s="51" t="s">
        <v>205</v>
      </c>
      <c r="D105" s="52" t="s">
        <v>164</v>
      </c>
      <c r="E105" s="49"/>
    </row>
    <row r="106" spans="1:5" s="66" customFormat="1" x14ac:dyDescent="0.25">
      <c r="A106" s="241"/>
      <c r="B106" s="244"/>
      <c r="C106" s="53" t="s">
        <v>239</v>
      </c>
      <c r="D106" s="28" t="s">
        <v>274</v>
      </c>
    </row>
    <row r="107" spans="1:5" s="66" customFormat="1" ht="13.7" customHeight="1" x14ac:dyDescent="0.25">
      <c r="A107" s="241"/>
      <c r="B107" s="244"/>
      <c r="C107" s="53" t="s">
        <v>275</v>
      </c>
      <c r="D107" s="76" t="s">
        <v>276</v>
      </c>
    </row>
    <row r="108" spans="1:5" s="66" customFormat="1" ht="13.5" thickBot="1" x14ac:dyDescent="0.3">
      <c r="A108" s="242"/>
      <c r="B108" s="245"/>
      <c r="C108" s="54" t="s">
        <v>277</v>
      </c>
      <c r="D108" s="31" t="s">
        <v>278</v>
      </c>
    </row>
    <row r="109" spans="1:5" s="59" customFormat="1" ht="13.5" customHeight="1" x14ac:dyDescent="0.25">
      <c r="A109" s="249" t="s">
        <v>279</v>
      </c>
      <c r="B109" s="252" t="s">
        <v>280</v>
      </c>
      <c r="C109" s="62" t="s">
        <v>205</v>
      </c>
      <c r="D109" s="52" t="s">
        <v>164</v>
      </c>
    </row>
    <row r="110" spans="1:5" s="59" customFormat="1" x14ac:dyDescent="0.25">
      <c r="A110" s="250"/>
      <c r="B110" s="253"/>
      <c r="C110" s="77" t="s">
        <v>239</v>
      </c>
      <c r="D110" s="28" t="s">
        <v>240</v>
      </c>
    </row>
    <row r="111" spans="1:5" s="59" customFormat="1" ht="26.25" customHeight="1" thickBot="1" x14ac:dyDescent="0.3">
      <c r="A111" s="251"/>
      <c r="B111" s="254"/>
      <c r="C111" s="65"/>
      <c r="D111" s="72"/>
    </row>
    <row r="112" spans="1:5" s="59" customFormat="1" ht="28.5" customHeight="1" thickBot="1" x14ac:dyDescent="0.3">
      <c r="A112" s="44" t="s">
        <v>281</v>
      </c>
      <c r="B112" s="45" t="s">
        <v>282</v>
      </c>
      <c r="C112" s="58"/>
      <c r="D112" s="50"/>
    </row>
    <row r="113" spans="1:5" s="66" customFormat="1" ht="29.25" customHeight="1" thickBot="1" x14ac:dyDescent="0.3">
      <c r="A113" s="44" t="s">
        <v>283</v>
      </c>
      <c r="B113" s="45" t="s">
        <v>284</v>
      </c>
      <c r="C113" s="46"/>
      <c r="D113" s="50"/>
    </row>
    <row r="114" spans="1:5" s="66" customFormat="1" ht="13.5" customHeight="1" thickBot="1" x14ac:dyDescent="0.3">
      <c r="A114" s="44" t="s">
        <v>283</v>
      </c>
      <c r="B114" s="45" t="s">
        <v>285</v>
      </c>
      <c r="C114" s="46"/>
      <c r="D114" s="50"/>
    </row>
    <row r="115" spans="1:5" s="66" customFormat="1" ht="13.5" customHeight="1" x14ac:dyDescent="0.25">
      <c r="A115" s="240" t="s">
        <v>283</v>
      </c>
      <c r="B115" s="243" t="s">
        <v>286</v>
      </c>
      <c r="C115" s="51" t="s">
        <v>205</v>
      </c>
      <c r="D115" s="52" t="s">
        <v>164</v>
      </c>
      <c r="E115" s="49"/>
    </row>
    <row r="116" spans="1:5" s="66" customFormat="1" x14ac:dyDescent="0.25">
      <c r="A116" s="241"/>
      <c r="B116" s="244"/>
      <c r="C116" s="53" t="s">
        <v>239</v>
      </c>
      <c r="D116" s="28" t="s">
        <v>240</v>
      </c>
      <c r="E116" s="49"/>
    </row>
    <row r="117" spans="1:5" s="66" customFormat="1" ht="17.25" customHeight="1" thickBot="1" x14ac:dyDescent="0.3">
      <c r="A117" s="242"/>
      <c r="B117" s="245"/>
      <c r="C117" s="54"/>
      <c r="D117" s="72"/>
    </row>
    <row r="118" spans="1:5" s="66" customFormat="1" ht="51.75" customHeight="1" thickBot="1" x14ac:dyDescent="0.3">
      <c r="A118" s="44" t="s">
        <v>283</v>
      </c>
      <c r="B118" s="45" t="s">
        <v>287</v>
      </c>
      <c r="C118" s="46"/>
      <c r="D118" s="50"/>
    </row>
    <row r="119" spans="1:5" s="66" customFormat="1" ht="51.75" customHeight="1" thickBot="1" x14ac:dyDescent="0.3">
      <c r="A119" s="44" t="s">
        <v>283</v>
      </c>
      <c r="B119" s="45" t="s">
        <v>288</v>
      </c>
      <c r="C119" s="46"/>
      <c r="D119" s="50"/>
    </row>
    <row r="120" spans="1:5" s="66" customFormat="1" ht="13.5" customHeight="1" x14ac:dyDescent="0.25">
      <c r="A120" s="240" t="s">
        <v>289</v>
      </c>
      <c r="B120" s="243" t="s">
        <v>290</v>
      </c>
      <c r="C120" s="51" t="s">
        <v>205</v>
      </c>
      <c r="D120" s="52" t="s">
        <v>291</v>
      </c>
      <c r="E120" s="71"/>
    </row>
    <row r="121" spans="1:5" s="66" customFormat="1" x14ac:dyDescent="0.25">
      <c r="A121" s="241"/>
      <c r="B121" s="244"/>
      <c r="C121" s="53" t="s">
        <v>239</v>
      </c>
      <c r="D121" s="28" t="s">
        <v>292</v>
      </c>
    </row>
    <row r="122" spans="1:5" s="66" customFormat="1" ht="153" customHeight="1" thickBot="1" x14ac:dyDescent="0.3">
      <c r="A122" s="242"/>
      <c r="B122" s="245"/>
      <c r="C122" s="54"/>
      <c r="D122" s="72"/>
    </row>
    <row r="123" spans="1:5" s="66" customFormat="1" ht="64.5" thickBot="1" x14ac:dyDescent="0.3">
      <c r="A123" s="44" t="s">
        <v>215</v>
      </c>
      <c r="B123" s="45" t="s">
        <v>293</v>
      </c>
      <c r="C123" s="46"/>
      <c r="D123" s="50"/>
    </row>
    <row r="124" spans="1:5" s="66" customFormat="1" ht="26.25" thickBot="1" x14ac:dyDescent="0.3">
      <c r="A124" s="44" t="s">
        <v>294</v>
      </c>
      <c r="B124" s="45" t="s">
        <v>295</v>
      </c>
      <c r="C124" s="46"/>
      <c r="D124" s="50"/>
    </row>
    <row r="125" spans="1:5" s="66" customFormat="1" ht="13.5" customHeight="1" x14ac:dyDescent="0.25">
      <c r="A125" s="240" t="s">
        <v>296</v>
      </c>
      <c r="B125" s="243" t="s">
        <v>297</v>
      </c>
      <c r="C125" s="51" t="s">
        <v>298</v>
      </c>
      <c r="D125" s="52">
        <v>3</v>
      </c>
    </row>
    <row r="126" spans="1:5" s="66" customFormat="1" ht="13.5" thickBot="1" x14ac:dyDescent="0.3">
      <c r="A126" s="242"/>
      <c r="B126" s="245"/>
      <c r="C126" s="54" t="s">
        <v>299</v>
      </c>
      <c r="D126" s="31">
        <v>36000</v>
      </c>
    </row>
    <row r="127" spans="1:5" s="66" customFormat="1" ht="13.5" customHeight="1" x14ac:dyDescent="0.25">
      <c r="A127" s="240" t="s">
        <v>300</v>
      </c>
      <c r="B127" s="243" t="s">
        <v>301</v>
      </c>
      <c r="C127" s="51" t="s">
        <v>302</v>
      </c>
      <c r="D127" s="52">
        <v>5</v>
      </c>
    </row>
    <row r="128" spans="1:5" s="66" customFormat="1" ht="15.75" customHeight="1" thickBot="1" x14ac:dyDescent="0.3">
      <c r="A128" s="242"/>
      <c r="B128" s="245"/>
      <c r="C128" s="54" t="s">
        <v>303</v>
      </c>
      <c r="D128" s="31">
        <v>100000</v>
      </c>
      <c r="E128" s="49"/>
    </row>
    <row r="129" spans="1:6" s="66" customFormat="1" ht="26.25" thickBot="1" x14ac:dyDescent="0.3">
      <c r="A129" s="44" t="s">
        <v>304</v>
      </c>
      <c r="B129" s="45" t="s">
        <v>305</v>
      </c>
      <c r="C129" s="46" t="s">
        <v>306</v>
      </c>
      <c r="D129" s="47" t="s">
        <v>307</v>
      </c>
      <c r="E129" s="49"/>
    </row>
    <row r="130" spans="1:6" s="66" customFormat="1" ht="39" thickBot="1" x14ac:dyDescent="0.3">
      <c r="A130" s="44" t="s">
        <v>308</v>
      </c>
      <c r="B130" s="45" t="s">
        <v>309</v>
      </c>
      <c r="C130" s="58"/>
      <c r="D130" s="50"/>
      <c r="E130" s="49"/>
    </row>
    <row r="131" spans="1:6" s="80" customFormat="1" ht="13.5" thickBot="1" x14ac:dyDescent="0.3">
      <c r="A131" s="78"/>
      <c r="B131" s="79"/>
      <c r="C131" s="79"/>
      <c r="D131" s="79"/>
    </row>
    <row r="132" spans="1:6" s="81" customFormat="1" ht="20.100000000000001" customHeight="1" thickBot="1" x14ac:dyDescent="0.3">
      <c r="A132" s="234" t="s">
        <v>310</v>
      </c>
      <c r="B132" s="235"/>
      <c r="C132" s="235"/>
      <c r="D132" s="235"/>
      <c r="E132" s="236"/>
    </row>
    <row r="133" spans="1:6" ht="45" customHeight="1" thickBot="1" x14ac:dyDescent="0.25">
      <c r="A133" s="237" t="s">
        <v>311</v>
      </c>
      <c r="B133" s="238"/>
      <c r="C133" s="238"/>
      <c r="D133" s="238"/>
      <c r="E133" s="239"/>
    </row>
    <row r="134" spans="1:6" s="43" customFormat="1" ht="39" thickBot="1" x14ac:dyDescent="0.3">
      <c r="A134" s="40" t="s">
        <v>312</v>
      </c>
      <c r="B134" s="41" t="s">
        <v>105</v>
      </c>
      <c r="C134" s="41" t="s">
        <v>106</v>
      </c>
      <c r="D134" s="41" t="s">
        <v>107</v>
      </c>
      <c r="E134" s="42" t="s">
        <v>313</v>
      </c>
    </row>
    <row r="135" spans="1:6" s="48" customFormat="1" ht="26.25" customHeight="1" x14ac:dyDescent="0.25">
      <c r="A135" s="240" t="s">
        <v>314</v>
      </c>
      <c r="B135" s="243" t="s">
        <v>315</v>
      </c>
      <c r="C135" s="51" t="s">
        <v>316</v>
      </c>
      <c r="D135" s="82" t="s">
        <v>317</v>
      </c>
      <c r="E135" s="246">
        <f>3377*('PPI Adj'!C7)</f>
        <v>3390.5079999999998</v>
      </c>
      <c r="F135" s="49"/>
    </row>
    <row r="136" spans="1:6" s="48" customFormat="1" ht="25.5" x14ac:dyDescent="0.25">
      <c r="A136" s="241"/>
      <c r="B136" s="244"/>
      <c r="C136" s="53" t="s">
        <v>318</v>
      </c>
      <c r="D136" s="83" t="s">
        <v>319</v>
      </c>
      <c r="E136" s="247"/>
    </row>
    <row r="137" spans="1:6" s="48" customFormat="1" ht="90" customHeight="1" thickBot="1" x14ac:dyDescent="0.3">
      <c r="A137" s="242"/>
      <c r="B137" s="245"/>
      <c r="C137" s="54" t="s">
        <v>320</v>
      </c>
      <c r="D137" s="84" t="s">
        <v>321</v>
      </c>
      <c r="E137" s="248"/>
    </row>
    <row r="180" ht="47.25" customHeight="1" x14ac:dyDescent="0.2"/>
  </sheetData>
  <sheetProtection algorithmName="SHA-512" hashValue="qmGkGbhAdw+ZoetdXRLjdwDFksDxcZ/f8aOTqPf0g2n4Rny9XHvmbQtnlBRheKP6qQN3IXQzd4NXKdkrrupqtw==" saltValue="23JRAf6HbHD43y50rbXn1w==" spinCount="100000" sheet="1" objects="1" scenarios="1" formatRows="0"/>
  <mergeCells count="48">
    <mergeCell ref="A20:D20"/>
    <mergeCell ref="B3:E3"/>
    <mergeCell ref="A4:E4"/>
    <mergeCell ref="A5:E5"/>
    <mergeCell ref="A7:C7"/>
    <mergeCell ref="A17:C17"/>
    <mergeCell ref="A21:D21"/>
    <mergeCell ref="A32:D32"/>
    <mergeCell ref="A33:A35"/>
    <mergeCell ref="B33:B35"/>
    <mergeCell ref="A40:A42"/>
    <mergeCell ref="B40:B42"/>
    <mergeCell ref="A81:A83"/>
    <mergeCell ref="B81:B83"/>
    <mergeCell ref="A48:A49"/>
    <mergeCell ref="B48:B49"/>
    <mergeCell ref="A53:A60"/>
    <mergeCell ref="B53:B60"/>
    <mergeCell ref="A61:A62"/>
    <mergeCell ref="B61:B62"/>
    <mergeCell ref="A63:A64"/>
    <mergeCell ref="B63:B64"/>
    <mergeCell ref="A69:A70"/>
    <mergeCell ref="B69:B70"/>
    <mergeCell ref="A77:D77"/>
    <mergeCell ref="A86:A87"/>
    <mergeCell ref="B86:B87"/>
    <mergeCell ref="A95:A97"/>
    <mergeCell ref="B95:B97"/>
    <mergeCell ref="A103:A104"/>
    <mergeCell ref="B103:B104"/>
    <mergeCell ref="A105:A108"/>
    <mergeCell ref="B105:B108"/>
    <mergeCell ref="A109:A111"/>
    <mergeCell ref="B109:B111"/>
    <mergeCell ref="A115:A117"/>
    <mergeCell ref="B115:B117"/>
    <mergeCell ref="A120:A122"/>
    <mergeCell ref="B120:B122"/>
    <mergeCell ref="A125:A126"/>
    <mergeCell ref="B125:B126"/>
    <mergeCell ref="A127:A128"/>
    <mergeCell ref="B127:B128"/>
    <mergeCell ref="A132:E132"/>
    <mergeCell ref="A133:E133"/>
    <mergeCell ref="A135:A137"/>
    <mergeCell ref="B135:B137"/>
    <mergeCell ref="E135:E137"/>
  </mergeCells>
  <conditionalFormatting sqref="C8:C15">
    <cfRule type="expression" dxfId="66" priority="5">
      <formula>$B$2="No"</formula>
    </cfRule>
  </conditionalFormatting>
  <conditionalFormatting sqref="C18 C23:C31 C33:C76 C78:C130 C135:C137 E135:E137">
    <cfRule type="expression" dxfId="65" priority="6">
      <formula>#REF!="No"</formula>
    </cfRule>
  </conditionalFormatting>
  <conditionalFormatting sqref="D23:D31">
    <cfRule type="expression" dxfId="64" priority="4">
      <formula>$B$2="No"</formula>
    </cfRule>
  </conditionalFormatting>
  <conditionalFormatting sqref="D33:D76">
    <cfRule type="expression" dxfId="63" priority="3">
      <formula>$B$2="No"</formula>
    </cfRule>
  </conditionalFormatting>
  <conditionalFormatting sqref="D78:D130">
    <cfRule type="expression" dxfId="62" priority="2">
      <formula>$B$2="No"</formula>
    </cfRule>
  </conditionalFormatting>
  <conditionalFormatting sqref="D135:D137">
    <cfRule type="expression" dxfId="61" priority="1">
      <formula>$B$2="No"</formula>
    </cfRule>
  </conditionalFormatting>
  <dataValidations count="1">
    <dataValidation type="decimal" operator="greaterThan" allowBlank="1" showInputMessage="1" showErrorMessage="1" error="Invalid Entry - Bidder must enter a value that is greater than $0" sqref="C18" xr:uid="{549EE1F9-5AAD-46CB-B5A0-333A9C2368D8}">
      <formula1>0</formula1>
    </dataValidation>
  </dataValidations>
  <pageMargins left="0.25" right="0.25"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C4CE7-80FC-43AD-A0BD-D480F2AA87F4}">
  <sheetPr>
    <pageSetUpPr fitToPage="1"/>
  </sheetPr>
  <dimension ref="A1:G166"/>
  <sheetViews>
    <sheetView showGridLines="0" zoomScaleNormal="100" workbookViewId="0">
      <pane ySplit="5" topLeftCell="A6" activePane="bottomLeft" state="frozen"/>
      <selection activeCell="C18" sqref="C18"/>
      <selection pane="bottomLeft" activeCell="B12" sqref="B12"/>
    </sheetView>
  </sheetViews>
  <sheetFormatPr defaultColWidth="9.140625" defaultRowHeight="12.75" x14ac:dyDescent="0.2"/>
  <cols>
    <col min="1" max="1" width="19.140625" style="2" customWidth="1"/>
    <col min="2" max="2" width="77.28515625" style="2" customWidth="1"/>
    <col min="3" max="3" width="24" style="19" customWidth="1"/>
    <col min="4" max="4" width="19.28515625" style="2" customWidth="1"/>
    <col min="5" max="5" width="13.7109375" style="2"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19</v>
      </c>
      <c r="C3" s="263"/>
      <c r="D3" s="263"/>
      <c r="E3" s="264"/>
    </row>
    <row r="4" spans="1:5" ht="24" thickBot="1" x14ac:dyDescent="0.25">
      <c r="A4" s="265" t="s">
        <v>6</v>
      </c>
      <c r="B4" s="266"/>
      <c r="C4" s="266"/>
      <c r="D4" s="266"/>
      <c r="E4" s="267"/>
    </row>
    <row r="5" spans="1:5" ht="21" thickBot="1" x14ac:dyDescent="0.25">
      <c r="A5" s="268" t="s">
        <v>331</v>
      </c>
      <c r="B5" s="269"/>
      <c r="C5" s="269"/>
      <c r="D5" s="269"/>
      <c r="E5" s="270"/>
    </row>
    <row r="6" spans="1:5" ht="13.5" thickBot="1" x14ac:dyDescent="0.25">
      <c r="A6" s="21"/>
      <c r="B6" s="21"/>
      <c r="C6" s="22"/>
      <c r="D6" s="21"/>
    </row>
    <row r="7" spans="1:5" s="8" customFormat="1" ht="20.100000000000001" customHeight="1" thickBot="1" x14ac:dyDescent="0.25">
      <c r="A7" s="234" t="s">
        <v>91</v>
      </c>
      <c r="B7" s="235"/>
      <c r="C7" s="236"/>
    </row>
    <row r="8" spans="1:5" x14ac:dyDescent="0.2">
      <c r="A8" s="88" t="s">
        <v>46</v>
      </c>
      <c r="B8" s="24" t="s">
        <v>92</v>
      </c>
      <c r="C8" s="89" t="s">
        <v>47</v>
      </c>
    </row>
    <row r="9" spans="1:5" x14ac:dyDescent="0.2">
      <c r="A9" s="26" t="s">
        <v>48</v>
      </c>
      <c r="B9" s="27" t="s">
        <v>93</v>
      </c>
      <c r="C9" s="28" t="s">
        <v>50</v>
      </c>
    </row>
    <row r="10" spans="1:5" x14ac:dyDescent="0.2">
      <c r="A10" s="26" t="s">
        <v>54</v>
      </c>
      <c r="B10" s="27" t="s">
        <v>94</v>
      </c>
      <c r="C10" s="28" t="s">
        <v>56</v>
      </c>
    </row>
    <row r="11" spans="1:5" ht="26.25" thickBot="1" x14ac:dyDescent="0.25">
      <c r="A11" s="29" t="s">
        <v>62</v>
      </c>
      <c r="B11" s="30" t="s">
        <v>95</v>
      </c>
      <c r="C11" s="31" t="s">
        <v>64</v>
      </c>
    </row>
    <row r="12" spans="1:5" x14ac:dyDescent="0.2">
      <c r="A12" s="88" t="s">
        <v>69</v>
      </c>
      <c r="B12" s="24" t="s">
        <v>96</v>
      </c>
      <c r="C12" s="89">
        <v>2024</v>
      </c>
    </row>
    <row r="13" spans="1:5" x14ac:dyDescent="0.2">
      <c r="A13" s="26" t="s">
        <v>70</v>
      </c>
      <c r="B13" s="27" t="s">
        <v>97</v>
      </c>
      <c r="C13" s="28" t="s">
        <v>72</v>
      </c>
    </row>
    <row r="14" spans="1:5" x14ac:dyDescent="0.2">
      <c r="A14" s="26" t="s">
        <v>77</v>
      </c>
      <c r="B14" s="27" t="s">
        <v>98</v>
      </c>
      <c r="C14" s="28" t="s">
        <v>72</v>
      </c>
    </row>
    <row r="15" spans="1:5" ht="28.5" customHeight="1" thickBot="1" x14ac:dyDescent="0.25">
      <c r="A15" s="90" t="s">
        <v>82</v>
      </c>
      <c r="B15" s="30" t="s">
        <v>99</v>
      </c>
      <c r="C15" s="91" t="s">
        <v>72</v>
      </c>
    </row>
    <row r="16" spans="1:5" s="32" customFormat="1" ht="13.5" thickBot="1" x14ac:dyDescent="0.25">
      <c r="C16" s="33"/>
    </row>
    <row r="17" spans="1:5" s="34" customFormat="1" ht="20.100000000000001" customHeight="1" thickBot="1" x14ac:dyDescent="0.25">
      <c r="A17" s="234" t="s">
        <v>100</v>
      </c>
      <c r="B17" s="235"/>
      <c r="C17" s="236"/>
    </row>
    <row r="18" spans="1:5" ht="108.75" customHeight="1" thickBot="1" x14ac:dyDescent="0.25">
      <c r="A18" s="35" t="s">
        <v>88</v>
      </c>
      <c r="B18" s="36" t="s">
        <v>101</v>
      </c>
      <c r="C18" s="161">
        <f>75006*('PPI Adj'!C7)</f>
        <v>75306.024000000005</v>
      </c>
    </row>
    <row r="19" spans="1:5" ht="13.5" thickBot="1" x14ac:dyDescent="0.25">
      <c r="A19" s="37"/>
      <c r="B19" s="38"/>
      <c r="C19" s="39"/>
    </row>
    <row r="20" spans="1:5" s="8" customFormat="1" ht="20.100000000000001" customHeight="1" thickBot="1" x14ac:dyDescent="0.25">
      <c r="A20" s="234" t="s">
        <v>102</v>
      </c>
      <c r="B20" s="235"/>
      <c r="C20" s="235"/>
      <c r="D20" s="236"/>
    </row>
    <row r="21" spans="1:5" ht="45" customHeight="1" thickBot="1" x14ac:dyDescent="0.25">
      <c r="A21" s="237" t="s">
        <v>103</v>
      </c>
      <c r="B21" s="238"/>
      <c r="C21" s="238"/>
      <c r="D21" s="239"/>
    </row>
    <row r="22" spans="1:5" s="43" customFormat="1" ht="26.25" thickBot="1" x14ac:dyDescent="0.3">
      <c r="A22" s="40" t="s">
        <v>104</v>
      </c>
      <c r="B22" s="41" t="s">
        <v>105</v>
      </c>
      <c r="C22" s="41" t="s">
        <v>106</v>
      </c>
      <c r="D22" s="42" t="s">
        <v>107</v>
      </c>
    </row>
    <row r="23" spans="1:5" s="48" customFormat="1" ht="39" thickBot="1" x14ac:dyDescent="0.3">
      <c r="A23" s="44" t="s">
        <v>108</v>
      </c>
      <c r="B23" s="57" t="s">
        <v>332</v>
      </c>
      <c r="C23" s="46" t="s">
        <v>110</v>
      </c>
      <c r="D23" s="47" t="s">
        <v>333</v>
      </c>
      <c r="E23" s="49"/>
    </row>
    <row r="24" spans="1:5" s="48" customFormat="1" ht="26.25" thickBot="1" x14ac:dyDescent="0.3">
      <c r="A24" s="44" t="s">
        <v>108</v>
      </c>
      <c r="B24" s="45" t="s">
        <v>334</v>
      </c>
      <c r="C24" s="46" t="s">
        <v>113</v>
      </c>
      <c r="D24" s="47" t="s">
        <v>335</v>
      </c>
    </row>
    <row r="25" spans="1:5" s="48" customFormat="1" ht="13.5" thickBot="1" x14ac:dyDescent="0.3">
      <c r="A25" s="44" t="s">
        <v>108</v>
      </c>
      <c r="B25" s="45" t="s">
        <v>336</v>
      </c>
      <c r="C25" s="46"/>
      <c r="D25" s="50"/>
    </row>
    <row r="26" spans="1:5" s="48" customFormat="1" ht="26.25" thickBot="1" x14ac:dyDescent="0.3">
      <c r="A26" s="44" t="s">
        <v>108</v>
      </c>
      <c r="B26" s="45" t="s">
        <v>116</v>
      </c>
      <c r="C26" s="46"/>
      <c r="D26" s="50"/>
      <c r="E26" s="92"/>
    </row>
    <row r="27" spans="1:5" s="48" customFormat="1" ht="18.75" customHeight="1" thickBot="1" x14ac:dyDescent="0.3">
      <c r="A27" s="44" t="s">
        <v>108</v>
      </c>
      <c r="B27" s="45" t="s">
        <v>337</v>
      </c>
      <c r="C27" s="46"/>
      <c r="D27" s="50"/>
    </row>
    <row r="28" spans="1:5" s="48" customFormat="1" ht="12.75" customHeight="1" thickBot="1" x14ac:dyDescent="0.3">
      <c r="A28" s="44" t="s">
        <v>108</v>
      </c>
      <c r="B28" s="45" t="s">
        <v>338</v>
      </c>
      <c r="C28" s="46"/>
      <c r="D28" s="50"/>
    </row>
    <row r="29" spans="1:5" s="48" customFormat="1" ht="26.25" thickBot="1" x14ac:dyDescent="0.3">
      <c r="A29" s="44" t="s">
        <v>108</v>
      </c>
      <c r="B29" s="45" t="s">
        <v>339</v>
      </c>
      <c r="C29" s="46" t="s">
        <v>119</v>
      </c>
      <c r="D29" s="47">
        <v>9000</v>
      </c>
    </row>
    <row r="30" spans="1:5" s="48" customFormat="1" ht="13.5" thickBot="1" x14ac:dyDescent="0.3">
      <c r="A30" s="44" t="s">
        <v>108</v>
      </c>
      <c r="B30" s="45" t="s">
        <v>340</v>
      </c>
      <c r="C30" s="46" t="s">
        <v>121</v>
      </c>
      <c r="D30" s="47">
        <v>148</v>
      </c>
    </row>
    <row r="31" spans="1:5" s="48" customFormat="1" ht="13.5" thickBot="1" x14ac:dyDescent="0.3">
      <c r="A31" s="44" t="s">
        <v>108</v>
      </c>
      <c r="B31" s="45" t="s">
        <v>341</v>
      </c>
      <c r="C31" s="46" t="s">
        <v>123</v>
      </c>
      <c r="D31" s="47" t="s">
        <v>342</v>
      </c>
    </row>
    <row r="32" spans="1:5" s="48" customFormat="1" ht="26.25" thickBot="1" x14ac:dyDescent="0.3">
      <c r="A32" s="44" t="s">
        <v>108</v>
      </c>
      <c r="B32" s="45" t="s">
        <v>124</v>
      </c>
      <c r="C32" s="46"/>
      <c r="D32" s="50"/>
    </row>
    <row r="33" spans="1:4" s="48" customFormat="1" ht="13.5" thickBot="1" x14ac:dyDescent="0.3">
      <c r="A33" s="260" t="s">
        <v>125</v>
      </c>
      <c r="B33" s="261"/>
      <c r="C33" s="261"/>
      <c r="D33" s="262"/>
    </row>
    <row r="34" spans="1:4" s="48" customFormat="1" x14ac:dyDescent="0.25">
      <c r="A34" s="240" t="s">
        <v>126</v>
      </c>
      <c r="B34" s="243" t="s">
        <v>343</v>
      </c>
      <c r="C34" s="51" t="s">
        <v>128</v>
      </c>
      <c r="D34" s="52">
        <v>6</v>
      </c>
    </row>
    <row r="35" spans="1:4" s="48" customFormat="1" x14ac:dyDescent="0.25">
      <c r="A35" s="241"/>
      <c r="B35" s="244"/>
      <c r="C35" s="53" t="s">
        <v>129</v>
      </c>
      <c r="D35" s="28">
        <v>3.5</v>
      </c>
    </row>
    <row r="36" spans="1:4" s="48" customFormat="1" ht="13.5" thickBot="1" x14ac:dyDescent="0.3">
      <c r="A36" s="242"/>
      <c r="B36" s="245"/>
      <c r="C36" s="54" t="s">
        <v>130</v>
      </c>
      <c r="D36" s="31" t="s">
        <v>344</v>
      </c>
    </row>
    <row r="37" spans="1:4" s="48" customFormat="1" ht="26.25" thickBot="1" x14ac:dyDescent="0.3">
      <c r="A37" s="44" t="s">
        <v>126</v>
      </c>
      <c r="B37" s="45" t="s">
        <v>132</v>
      </c>
      <c r="C37" s="55"/>
      <c r="D37" s="50"/>
    </row>
    <row r="38" spans="1:4" s="48" customFormat="1" ht="13.5" thickBot="1" x14ac:dyDescent="0.3">
      <c r="A38" s="44" t="s">
        <v>133</v>
      </c>
      <c r="B38" s="45" t="s">
        <v>345</v>
      </c>
      <c r="C38" s="55" t="s">
        <v>135</v>
      </c>
      <c r="D38" s="47">
        <v>25.1</v>
      </c>
    </row>
    <row r="39" spans="1:4" s="48" customFormat="1" ht="26.25" thickBot="1" x14ac:dyDescent="0.3">
      <c r="A39" s="44" t="s">
        <v>136</v>
      </c>
      <c r="B39" s="45" t="s">
        <v>137</v>
      </c>
      <c r="C39" s="46"/>
      <c r="D39" s="50"/>
    </row>
    <row r="40" spans="1:4" s="48" customFormat="1" ht="26.25" thickBot="1" x14ac:dyDescent="0.3">
      <c r="A40" s="44" t="s">
        <v>138</v>
      </c>
      <c r="B40" s="45" t="s">
        <v>346</v>
      </c>
      <c r="C40" s="46" t="s">
        <v>140</v>
      </c>
      <c r="D40" s="47">
        <v>250</v>
      </c>
    </row>
    <row r="41" spans="1:4" s="48" customFormat="1" ht="13.5" customHeight="1" x14ac:dyDescent="0.25">
      <c r="A41" s="240" t="s">
        <v>138</v>
      </c>
      <c r="B41" s="243" t="s">
        <v>347</v>
      </c>
      <c r="C41" s="51" t="s">
        <v>142</v>
      </c>
      <c r="D41" s="52" t="s">
        <v>348</v>
      </c>
    </row>
    <row r="42" spans="1:4" s="48" customFormat="1" x14ac:dyDescent="0.25">
      <c r="A42" s="241"/>
      <c r="B42" s="244"/>
      <c r="C42" s="53" t="s">
        <v>143</v>
      </c>
      <c r="D42" s="28">
        <v>650</v>
      </c>
    </row>
    <row r="43" spans="1:4" s="48" customFormat="1" ht="12.75" customHeight="1" thickBot="1" x14ac:dyDescent="0.3">
      <c r="A43" s="242"/>
      <c r="B43" s="245"/>
      <c r="C43" s="54" t="s">
        <v>144</v>
      </c>
      <c r="D43" s="31" t="s">
        <v>349</v>
      </c>
    </row>
    <row r="44" spans="1:4" s="48" customFormat="1" ht="13.5" thickBot="1" x14ac:dyDescent="0.3">
      <c r="A44" s="44" t="s">
        <v>138</v>
      </c>
      <c r="B44" s="45" t="s">
        <v>145</v>
      </c>
      <c r="C44" s="46"/>
      <c r="D44" s="50"/>
    </row>
    <row r="45" spans="1:4" s="48" customFormat="1" ht="13.5" thickBot="1" x14ac:dyDescent="0.3">
      <c r="A45" s="44" t="s">
        <v>146</v>
      </c>
      <c r="B45" s="45" t="s">
        <v>350</v>
      </c>
      <c r="C45" s="46" t="s">
        <v>148</v>
      </c>
      <c r="D45" s="47" t="s">
        <v>351</v>
      </c>
    </row>
    <row r="46" spans="1:4" s="48" customFormat="1" ht="13.5" thickBot="1" x14ac:dyDescent="0.3">
      <c r="A46" s="44" t="s">
        <v>150</v>
      </c>
      <c r="B46" s="45" t="s">
        <v>352</v>
      </c>
      <c r="C46" s="46" t="s">
        <v>152</v>
      </c>
      <c r="D46" s="47">
        <v>4130</v>
      </c>
    </row>
    <row r="47" spans="1:4" s="48" customFormat="1" ht="13.5" thickBot="1" x14ac:dyDescent="0.3">
      <c r="A47" s="44" t="s">
        <v>153</v>
      </c>
      <c r="B47" s="45" t="s">
        <v>353</v>
      </c>
      <c r="C47" s="46" t="s">
        <v>155</v>
      </c>
      <c r="D47" s="47">
        <v>5780</v>
      </c>
    </row>
    <row r="48" spans="1:4" s="48" customFormat="1" ht="26.25" thickBot="1" x14ac:dyDescent="0.3">
      <c r="A48" s="44" t="s">
        <v>156</v>
      </c>
      <c r="B48" s="45" t="s">
        <v>157</v>
      </c>
      <c r="C48" s="46"/>
      <c r="D48" s="50"/>
    </row>
    <row r="49" spans="1:7" s="48" customFormat="1" ht="12.75" customHeight="1" x14ac:dyDescent="0.25">
      <c r="A49" s="240" t="s">
        <v>156</v>
      </c>
      <c r="B49" s="243" t="s">
        <v>158</v>
      </c>
      <c r="C49" s="51" t="s">
        <v>159</v>
      </c>
      <c r="D49" s="52">
        <v>2065</v>
      </c>
    </row>
    <row r="50" spans="1:7" s="48" customFormat="1" ht="12.75" customHeight="1" thickBot="1" x14ac:dyDescent="0.3">
      <c r="A50" s="242"/>
      <c r="B50" s="245"/>
      <c r="C50" s="54" t="s">
        <v>160</v>
      </c>
      <c r="D50" s="31">
        <v>2757.5</v>
      </c>
    </row>
    <row r="51" spans="1:7" s="59" customFormat="1" ht="13.5" thickBot="1" x14ac:dyDescent="0.3">
      <c r="A51" s="56" t="s">
        <v>161</v>
      </c>
      <c r="B51" s="57" t="s">
        <v>162</v>
      </c>
      <c r="C51" s="58" t="s">
        <v>163</v>
      </c>
      <c r="D51" s="47" t="s">
        <v>354</v>
      </c>
    </row>
    <row r="52" spans="1:7" s="48" customFormat="1" ht="51.75" thickBot="1" x14ac:dyDescent="0.3">
      <c r="A52" s="44" t="s">
        <v>165</v>
      </c>
      <c r="B52" s="45" t="s">
        <v>355</v>
      </c>
      <c r="C52" s="46" t="s">
        <v>167</v>
      </c>
      <c r="D52" s="47" t="s">
        <v>356</v>
      </c>
      <c r="E52" s="61"/>
      <c r="F52" s="61"/>
      <c r="G52" s="61"/>
    </row>
    <row r="53" spans="1:7" s="48" customFormat="1" ht="13.5" thickBot="1" x14ac:dyDescent="0.3">
      <c r="A53" s="44" t="s">
        <v>169</v>
      </c>
      <c r="B53" s="45" t="s">
        <v>357</v>
      </c>
      <c r="C53" s="46"/>
      <c r="D53" s="50"/>
    </row>
    <row r="54" spans="1:7" s="48" customFormat="1" ht="27" customHeight="1" x14ac:dyDescent="0.25">
      <c r="A54" s="240" t="s">
        <v>171</v>
      </c>
      <c r="B54" s="243" t="s">
        <v>358</v>
      </c>
      <c r="C54" s="51" t="s">
        <v>173</v>
      </c>
      <c r="D54" s="52" t="s">
        <v>359</v>
      </c>
    </row>
    <row r="55" spans="1:7" s="48" customFormat="1" x14ac:dyDescent="0.25">
      <c r="A55" s="241"/>
      <c r="B55" s="244"/>
      <c r="C55" s="53" t="s">
        <v>175</v>
      </c>
      <c r="D55" s="28" t="s">
        <v>360</v>
      </c>
    </row>
    <row r="56" spans="1:7" s="48" customFormat="1" x14ac:dyDescent="0.25">
      <c r="A56" s="241"/>
      <c r="B56" s="244"/>
      <c r="C56" s="53" t="s">
        <v>176</v>
      </c>
      <c r="D56" s="28" t="s">
        <v>361</v>
      </c>
    </row>
    <row r="57" spans="1:7" s="48" customFormat="1" ht="13.5" customHeight="1" x14ac:dyDescent="0.25">
      <c r="A57" s="241"/>
      <c r="B57" s="244"/>
      <c r="C57" s="53" t="s">
        <v>178</v>
      </c>
      <c r="D57" s="28" t="s">
        <v>362</v>
      </c>
    </row>
    <row r="58" spans="1:7" s="48" customFormat="1" x14ac:dyDescent="0.25">
      <c r="A58" s="241"/>
      <c r="B58" s="244"/>
      <c r="C58" s="53" t="s">
        <v>180</v>
      </c>
      <c r="D58" s="28" t="s">
        <v>181</v>
      </c>
    </row>
    <row r="59" spans="1:7" s="48" customFormat="1" x14ac:dyDescent="0.25">
      <c r="A59" s="241"/>
      <c r="B59" s="244"/>
      <c r="C59" s="53" t="s">
        <v>182</v>
      </c>
      <c r="D59" s="28" t="s">
        <v>360</v>
      </c>
    </row>
    <row r="60" spans="1:7" s="48" customFormat="1" x14ac:dyDescent="0.25">
      <c r="A60" s="241"/>
      <c r="B60" s="244"/>
      <c r="C60" s="53" t="s">
        <v>183</v>
      </c>
      <c r="D60" s="28" t="s">
        <v>181</v>
      </c>
    </row>
    <row r="61" spans="1:7" s="48" customFormat="1" ht="13.5" thickBot="1" x14ac:dyDescent="0.3">
      <c r="A61" s="242"/>
      <c r="B61" s="245"/>
      <c r="C61" s="54" t="s">
        <v>184</v>
      </c>
      <c r="D61" s="31" t="s">
        <v>360</v>
      </c>
    </row>
    <row r="62" spans="1:7" s="64" customFormat="1" ht="13.5" customHeight="1" x14ac:dyDescent="0.25">
      <c r="A62" s="249" t="s">
        <v>185</v>
      </c>
      <c r="B62" s="252" t="s">
        <v>186</v>
      </c>
      <c r="C62" s="62" t="s">
        <v>187</v>
      </c>
      <c r="D62" s="52" t="s">
        <v>363</v>
      </c>
    </row>
    <row r="63" spans="1:7" s="64" customFormat="1" ht="26.25" thickBot="1" x14ac:dyDescent="0.3">
      <c r="A63" s="251"/>
      <c r="B63" s="254"/>
      <c r="C63" s="65" t="s">
        <v>189</v>
      </c>
      <c r="D63" s="31" t="s">
        <v>50</v>
      </c>
    </row>
    <row r="64" spans="1:7" s="64" customFormat="1" ht="13.5" customHeight="1" x14ac:dyDescent="0.25">
      <c r="A64" s="249" t="s">
        <v>190</v>
      </c>
      <c r="B64" s="258" t="s">
        <v>191</v>
      </c>
      <c r="C64" s="62" t="s">
        <v>192</v>
      </c>
      <c r="D64" s="52" t="s">
        <v>363</v>
      </c>
    </row>
    <row r="65" spans="1:4" s="64" customFormat="1" ht="26.25" customHeight="1" thickBot="1" x14ac:dyDescent="0.3">
      <c r="A65" s="251"/>
      <c r="B65" s="259"/>
      <c r="C65" s="65" t="s">
        <v>193</v>
      </c>
      <c r="D65" s="31" t="s">
        <v>50</v>
      </c>
    </row>
    <row r="66" spans="1:4" s="64" customFormat="1" ht="26.25" thickBot="1" x14ac:dyDescent="0.3">
      <c r="A66" s="56" t="s">
        <v>194</v>
      </c>
      <c r="B66" s="57" t="s">
        <v>195</v>
      </c>
      <c r="C66" s="58"/>
      <c r="D66" s="50"/>
    </row>
    <row r="67" spans="1:4" s="48" customFormat="1" ht="26.25" thickBot="1" x14ac:dyDescent="0.3">
      <c r="A67" s="44" t="s">
        <v>196</v>
      </c>
      <c r="B67" s="45" t="s">
        <v>197</v>
      </c>
      <c r="C67" s="46" t="s">
        <v>198</v>
      </c>
      <c r="D67" s="47" t="s">
        <v>364</v>
      </c>
    </row>
    <row r="68" spans="1:4" s="48" customFormat="1" ht="13.5" thickBot="1" x14ac:dyDescent="0.3">
      <c r="A68" s="44" t="s">
        <v>200</v>
      </c>
      <c r="B68" s="45" t="s">
        <v>201</v>
      </c>
      <c r="C68" s="46"/>
      <c r="D68" s="50"/>
    </row>
    <row r="69" spans="1:4" s="59" customFormat="1" ht="13.5" thickBot="1" x14ac:dyDescent="0.3">
      <c r="A69" s="56" t="s">
        <v>200</v>
      </c>
      <c r="B69" s="57" t="s">
        <v>202</v>
      </c>
      <c r="C69" s="58"/>
      <c r="D69" s="50"/>
    </row>
    <row r="70" spans="1:4" s="48" customFormat="1" x14ac:dyDescent="0.25">
      <c r="A70" s="240" t="s">
        <v>203</v>
      </c>
      <c r="B70" s="243" t="s">
        <v>204</v>
      </c>
      <c r="C70" s="51" t="s">
        <v>205</v>
      </c>
      <c r="D70" s="52" t="s">
        <v>50</v>
      </c>
    </row>
    <row r="71" spans="1:4" s="48" customFormat="1" ht="13.5" thickBot="1" x14ac:dyDescent="0.3">
      <c r="A71" s="242"/>
      <c r="B71" s="245"/>
      <c r="C71" s="54" t="s">
        <v>206</v>
      </c>
      <c r="D71" s="31" t="s">
        <v>365</v>
      </c>
    </row>
    <row r="72" spans="1:4" s="59" customFormat="1" ht="13.5" thickBot="1" x14ac:dyDescent="0.3">
      <c r="A72" s="56" t="s">
        <v>208</v>
      </c>
      <c r="B72" s="57" t="s">
        <v>209</v>
      </c>
      <c r="C72" s="58"/>
      <c r="D72" s="50"/>
    </row>
    <row r="73" spans="1:4" s="48" customFormat="1" ht="13.5" thickBot="1" x14ac:dyDescent="0.3">
      <c r="A73" s="44" t="s">
        <v>208</v>
      </c>
      <c r="B73" s="45" t="s">
        <v>210</v>
      </c>
      <c r="C73" s="46"/>
      <c r="D73" s="50"/>
    </row>
    <row r="74" spans="1:4" s="48" customFormat="1" ht="13.5" thickBot="1" x14ac:dyDescent="0.3">
      <c r="A74" s="44" t="s">
        <v>211</v>
      </c>
      <c r="B74" s="45" t="s">
        <v>212</v>
      </c>
      <c r="C74" s="46"/>
      <c r="D74" s="50"/>
    </row>
    <row r="75" spans="1:4" s="59" customFormat="1" ht="13.5" thickBot="1" x14ac:dyDescent="0.3">
      <c r="A75" s="56" t="s">
        <v>208</v>
      </c>
      <c r="B75" s="57" t="s">
        <v>213</v>
      </c>
      <c r="C75" s="58"/>
      <c r="D75" s="50"/>
    </row>
    <row r="76" spans="1:4" s="66" customFormat="1" ht="13.5" thickBot="1" x14ac:dyDescent="0.3">
      <c r="A76" s="44" t="s">
        <v>208</v>
      </c>
      <c r="B76" s="45" t="s">
        <v>214</v>
      </c>
      <c r="C76" s="46"/>
      <c r="D76" s="50"/>
    </row>
    <row r="77" spans="1:4" s="66" customFormat="1" ht="13.5" thickBot="1" x14ac:dyDescent="0.3">
      <c r="A77" s="44" t="s">
        <v>215</v>
      </c>
      <c r="B77" s="45" t="s">
        <v>216</v>
      </c>
      <c r="C77" s="46"/>
      <c r="D77" s="50"/>
    </row>
    <row r="78" spans="1:4" s="48" customFormat="1" ht="13.5" thickBot="1" x14ac:dyDescent="0.3">
      <c r="A78" s="260" t="s">
        <v>217</v>
      </c>
      <c r="B78" s="261"/>
      <c r="C78" s="261"/>
      <c r="D78" s="262"/>
    </row>
    <row r="79" spans="1:4" s="59" customFormat="1" ht="13.5" customHeight="1" thickBot="1" x14ac:dyDescent="0.3">
      <c r="A79" s="56" t="s">
        <v>218</v>
      </c>
      <c r="B79" s="57" t="s">
        <v>219</v>
      </c>
      <c r="C79" s="67"/>
      <c r="D79" s="68"/>
    </row>
    <row r="80" spans="1:4" s="59" customFormat="1" ht="24.75" customHeight="1" thickBot="1" x14ac:dyDescent="0.3">
      <c r="A80" s="56" t="s">
        <v>366</v>
      </c>
      <c r="B80" s="45" t="s">
        <v>367</v>
      </c>
      <c r="C80" s="69" t="s">
        <v>368</v>
      </c>
      <c r="D80" s="70" t="s">
        <v>369</v>
      </c>
    </row>
    <row r="81" spans="1:4" s="59" customFormat="1" ht="13.5" customHeight="1" thickBot="1" x14ac:dyDescent="0.3">
      <c r="A81" s="56" t="s">
        <v>243</v>
      </c>
      <c r="B81" s="57" t="s">
        <v>370</v>
      </c>
      <c r="C81" s="67"/>
      <c r="D81" s="68"/>
    </row>
    <row r="82" spans="1:4" s="66" customFormat="1" ht="26.25" customHeight="1" x14ac:dyDescent="0.25">
      <c r="A82" s="240" t="s">
        <v>226</v>
      </c>
      <c r="B82" s="243" t="s">
        <v>371</v>
      </c>
      <c r="C82" s="51" t="s">
        <v>228</v>
      </c>
      <c r="D82" s="52" t="s">
        <v>372</v>
      </c>
    </row>
    <row r="83" spans="1:4" s="66" customFormat="1" ht="25.5" x14ac:dyDescent="0.25">
      <c r="A83" s="241"/>
      <c r="B83" s="244"/>
      <c r="C83" s="53" t="s">
        <v>230</v>
      </c>
      <c r="D83" s="28" t="s">
        <v>373</v>
      </c>
    </row>
    <row r="84" spans="1:4" s="66" customFormat="1" ht="26.25" thickBot="1" x14ac:dyDescent="0.3">
      <c r="A84" s="242"/>
      <c r="B84" s="245"/>
      <c r="C84" s="54" t="s">
        <v>232</v>
      </c>
      <c r="D84" s="31" t="s">
        <v>374</v>
      </c>
    </row>
    <row r="85" spans="1:4" s="59" customFormat="1" ht="26.25" thickBot="1" x14ac:dyDescent="0.3">
      <c r="A85" s="56" t="s">
        <v>375</v>
      </c>
      <c r="B85" s="57" t="s">
        <v>376</v>
      </c>
      <c r="C85" s="58" t="s">
        <v>377</v>
      </c>
      <c r="D85" s="47">
        <v>1</v>
      </c>
    </row>
    <row r="86" spans="1:4" s="59" customFormat="1" ht="13.5" thickBot="1" x14ac:dyDescent="0.3">
      <c r="A86" s="56" t="s">
        <v>208</v>
      </c>
      <c r="B86" s="57" t="s">
        <v>234</v>
      </c>
      <c r="C86" s="58"/>
      <c r="D86" s="50"/>
    </row>
    <row r="87" spans="1:4" s="66" customFormat="1" ht="51.75" thickBot="1" x14ac:dyDescent="0.3">
      <c r="A87" s="44" t="s">
        <v>235</v>
      </c>
      <c r="B87" s="45" t="s">
        <v>236</v>
      </c>
      <c r="C87" s="46"/>
      <c r="D87" s="50"/>
    </row>
    <row r="88" spans="1:4" s="64" customFormat="1" ht="26.25" thickBot="1" x14ac:dyDescent="0.3">
      <c r="A88" s="56" t="s">
        <v>378</v>
      </c>
      <c r="B88" s="57" t="s">
        <v>379</v>
      </c>
      <c r="C88" s="58"/>
      <c r="D88" s="50"/>
    </row>
    <row r="89" spans="1:4" s="59" customFormat="1" ht="13.5" customHeight="1" x14ac:dyDescent="0.25">
      <c r="A89" s="249" t="s">
        <v>237</v>
      </c>
      <c r="B89" s="252" t="s">
        <v>380</v>
      </c>
      <c r="C89" s="62" t="s">
        <v>205</v>
      </c>
      <c r="D89" s="52" t="s">
        <v>50</v>
      </c>
    </row>
    <row r="90" spans="1:4" s="59" customFormat="1" ht="13.5" thickBot="1" x14ac:dyDescent="0.3">
      <c r="A90" s="251"/>
      <c r="B90" s="254"/>
      <c r="C90" s="65" t="s">
        <v>239</v>
      </c>
      <c r="D90" s="93" t="s">
        <v>365</v>
      </c>
    </row>
    <row r="91" spans="1:4" s="59" customFormat="1" ht="13.5" thickBot="1" x14ac:dyDescent="0.3">
      <c r="A91" s="56" t="s">
        <v>241</v>
      </c>
      <c r="B91" s="57" t="s">
        <v>242</v>
      </c>
      <c r="C91" s="58"/>
      <c r="D91" s="50"/>
    </row>
    <row r="92" spans="1:4" s="66" customFormat="1" ht="51.75" thickBot="1" x14ac:dyDescent="0.3">
      <c r="A92" s="44" t="s">
        <v>381</v>
      </c>
      <c r="B92" s="94" t="s">
        <v>382</v>
      </c>
      <c r="C92" s="46"/>
      <c r="D92" s="50"/>
    </row>
    <row r="93" spans="1:4" s="66" customFormat="1" ht="13.5" customHeight="1" thickBot="1" x14ac:dyDescent="0.3">
      <c r="A93" s="44" t="s">
        <v>245</v>
      </c>
      <c r="B93" s="45" t="s">
        <v>383</v>
      </c>
      <c r="C93" s="46"/>
      <c r="D93" s="50"/>
    </row>
    <row r="94" spans="1:4" s="66" customFormat="1" ht="32.25" customHeight="1" thickBot="1" x14ac:dyDescent="0.3">
      <c r="A94" s="44" t="s">
        <v>384</v>
      </c>
      <c r="B94" s="45" t="s">
        <v>385</v>
      </c>
      <c r="C94" s="46" t="s">
        <v>386</v>
      </c>
      <c r="D94" s="47" t="s">
        <v>387</v>
      </c>
    </row>
    <row r="95" spans="1:4" s="66" customFormat="1" ht="51.75" thickBot="1" x14ac:dyDescent="0.3">
      <c r="A95" s="44" t="s">
        <v>388</v>
      </c>
      <c r="B95" s="45" t="s">
        <v>389</v>
      </c>
      <c r="C95" s="46"/>
      <c r="D95" s="50"/>
    </row>
    <row r="96" spans="1:4" s="66" customFormat="1" ht="145.5" customHeight="1" thickBot="1" x14ac:dyDescent="0.3">
      <c r="A96" s="44" t="s">
        <v>390</v>
      </c>
      <c r="B96" s="45" t="s">
        <v>391</v>
      </c>
      <c r="C96" s="46"/>
      <c r="D96" s="50"/>
    </row>
    <row r="97" spans="1:5" s="66" customFormat="1" ht="26.25" thickBot="1" x14ac:dyDescent="0.3">
      <c r="A97" s="44" t="s">
        <v>392</v>
      </c>
      <c r="B97" s="45" t="s">
        <v>393</v>
      </c>
      <c r="C97" s="46"/>
      <c r="D97" s="50"/>
    </row>
    <row r="98" spans="1:5" s="66" customFormat="1" ht="13.5" thickBot="1" x14ac:dyDescent="0.3">
      <c r="A98" s="44" t="s">
        <v>255</v>
      </c>
      <c r="B98" s="45" t="s">
        <v>394</v>
      </c>
      <c r="C98" s="46"/>
      <c r="D98" s="50"/>
    </row>
    <row r="99" spans="1:5" s="66" customFormat="1" ht="26.25" thickBot="1" x14ac:dyDescent="0.3">
      <c r="A99" s="44" t="s">
        <v>395</v>
      </c>
      <c r="B99" s="45" t="s">
        <v>396</v>
      </c>
      <c r="C99" s="46" t="s">
        <v>397</v>
      </c>
      <c r="D99" s="47" t="s">
        <v>398</v>
      </c>
    </row>
    <row r="100" spans="1:5" s="66" customFormat="1" ht="13.5" customHeight="1" x14ac:dyDescent="0.25">
      <c r="A100" s="240" t="s">
        <v>399</v>
      </c>
      <c r="B100" s="243" t="s">
        <v>400</v>
      </c>
      <c r="C100" s="51" t="s">
        <v>401</v>
      </c>
      <c r="D100" s="52" t="s">
        <v>402</v>
      </c>
      <c r="E100" s="49"/>
    </row>
    <row r="101" spans="1:5" s="66" customFormat="1" x14ac:dyDescent="0.25">
      <c r="A101" s="241"/>
      <c r="B101" s="244"/>
      <c r="C101" s="53" t="s">
        <v>403</v>
      </c>
      <c r="D101" s="28" t="s">
        <v>404</v>
      </c>
    </row>
    <row r="102" spans="1:5" s="66" customFormat="1" x14ac:dyDescent="0.25">
      <c r="A102" s="241"/>
      <c r="B102" s="244"/>
      <c r="C102" s="275"/>
      <c r="D102" s="273"/>
    </row>
    <row r="103" spans="1:5" s="66" customFormat="1" ht="51" customHeight="1" thickBot="1" x14ac:dyDescent="0.3">
      <c r="A103" s="242"/>
      <c r="B103" s="245"/>
      <c r="C103" s="276"/>
      <c r="D103" s="274"/>
    </row>
    <row r="104" spans="1:5" s="66" customFormat="1" ht="26.25" thickBot="1" x14ac:dyDescent="0.3">
      <c r="A104" s="44" t="s">
        <v>399</v>
      </c>
      <c r="B104" s="45" t="s">
        <v>405</v>
      </c>
      <c r="C104" s="46"/>
      <c r="D104" s="50"/>
    </row>
    <row r="105" spans="1:5" s="66" customFormat="1" ht="81" customHeight="1" thickBot="1" x14ac:dyDescent="0.3">
      <c r="A105" s="44" t="s">
        <v>399</v>
      </c>
      <c r="B105" s="45" t="s">
        <v>406</v>
      </c>
      <c r="C105" s="46" t="s">
        <v>407</v>
      </c>
      <c r="D105" s="47" t="s">
        <v>408</v>
      </c>
      <c r="E105" s="49"/>
    </row>
    <row r="106" spans="1:5" s="66" customFormat="1" ht="13.5" customHeight="1" x14ac:dyDescent="0.25">
      <c r="A106" s="255" t="s">
        <v>399</v>
      </c>
      <c r="B106" s="243" t="s">
        <v>409</v>
      </c>
      <c r="C106" s="51" t="s">
        <v>205</v>
      </c>
      <c r="D106" s="52" t="s">
        <v>410</v>
      </c>
    </row>
    <row r="107" spans="1:5" s="66" customFormat="1" x14ac:dyDescent="0.25">
      <c r="A107" s="256"/>
      <c r="B107" s="244"/>
      <c r="C107" s="53" t="s">
        <v>206</v>
      </c>
      <c r="D107" s="28" t="s">
        <v>411</v>
      </c>
    </row>
    <row r="108" spans="1:5" s="66" customFormat="1" ht="35.450000000000003" customHeight="1" thickBot="1" x14ac:dyDescent="0.3">
      <c r="A108" s="257"/>
      <c r="B108" s="245"/>
      <c r="C108" s="54"/>
      <c r="D108" s="72"/>
    </row>
    <row r="109" spans="1:5" s="66" customFormat="1" ht="39" thickBot="1" x14ac:dyDescent="0.3">
      <c r="A109" s="44" t="s">
        <v>399</v>
      </c>
      <c r="B109" s="45" t="s">
        <v>412</v>
      </c>
      <c r="C109" s="46"/>
      <c r="D109" s="50"/>
    </row>
    <row r="110" spans="1:5" s="66" customFormat="1" ht="26.25" thickBot="1" x14ac:dyDescent="0.3">
      <c r="A110" s="44" t="s">
        <v>399</v>
      </c>
      <c r="B110" s="45" t="s">
        <v>413</v>
      </c>
      <c r="C110" s="95"/>
      <c r="D110" s="50"/>
      <c r="E110" s="49"/>
    </row>
    <row r="111" spans="1:5" s="66" customFormat="1" ht="26.25" thickBot="1" x14ac:dyDescent="0.3">
      <c r="A111" s="44" t="s">
        <v>399</v>
      </c>
      <c r="B111" s="45" t="s">
        <v>414</v>
      </c>
      <c r="C111" s="46"/>
      <c r="D111" s="50"/>
    </row>
    <row r="112" spans="1:5" s="66" customFormat="1" ht="39" thickBot="1" x14ac:dyDescent="0.3">
      <c r="A112" s="44" t="s">
        <v>415</v>
      </c>
      <c r="B112" s="45" t="s">
        <v>416</v>
      </c>
      <c r="C112" s="46"/>
      <c r="D112" s="50"/>
    </row>
    <row r="113" spans="1:4" s="66" customFormat="1" ht="39" thickBot="1" x14ac:dyDescent="0.3">
      <c r="A113" s="44" t="s">
        <v>264</v>
      </c>
      <c r="B113" s="45" t="s">
        <v>265</v>
      </c>
      <c r="C113" s="46"/>
      <c r="D113" s="50"/>
    </row>
    <row r="114" spans="1:4" s="59" customFormat="1" ht="26.25" thickBot="1" x14ac:dyDescent="0.3">
      <c r="A114" s="56" t="s">
        <v>266</v>
      </c>
      <c r="B114" s="57" t="s">
        <v>158</v>
      </c>
      <c r="C114" s="58"/>
      <c r="D114" s="50"/>
    </row>
    <row r="115" spans="1:4" s="66" customFormat="1" ht="74.45" customHeight="1" thickBot="1" x14ac:dyDescent="0.3">
      <c r="A115" s="44" t="s">
        <v>268</v>
      </c>
      <c r="B115" s="45" t="s">
        <v>417</v>
      </c>
      <c r="C115" s="46"/>
      <c r="D115" s="50"/>
    </row>
    <row r="116" spans="1:4" s="66" customFormat="1" ht="39" thickBot="1" x14ac:dyDescent="0.3">
      <c r="A116" s="44" t="s">
        <v>268</v>
      </c>
      <c r="B116" s="45" t="s">
        <v>418</v>
      </c>
      <c r="C116" s="46"/>
      <c r="D116" s="50"/>
    </row>
    <row r="117" spans="1:4" s="66" customFormat="1" ht="66.95" customHeight="1" thickBot="1" x14ac:dyDescent="0.3">
      <c r="A117" s="44" t="s">
        <v>268</v>
      </c>
      <c r="B117" s="45" t="s">
        <v>419</v>
      </c>
      <c r="C117" s="46"/>
      <c r="D117" s="50"/>
    </row>
    <row r="118" spans="1:4" s="66" customFormat="1" ht="77.45" customHeight="1" thickBot="1" x14ac:dyDescent="0.3">
      <c r="A118" s="44" t="s">
        <v>420</v>
      </c>
      <c r="B118" s="45" t="s">
        <v>421</v>
      </c>
      <c r="C118" s="46"/>
      <c r="D118" s="50"/>
    </row>
    <row r="119" spans="1:4" s="64" customFormat="1" ht="13.5" customHeight="1" x14ac:dyDescent="0.25">
      <c r="A119" s="249" t="s">
        <v>422</v>
      </c>
      <c r="B119" s="252" t="s">
        <v>423</v>
      </c>
      <c r="C119" s="62" t="s">
        <v>205</v>
      </c>
      <c r="D119" s="52" t="s">
        <v>50</v>
      </c>
    </row>
    <row r="120" spans="1:4" s="64" customFormat="1" x14ac:dyDescent="0.25">
      <c r="A120" s="250"/>
      <c r="B120" s="253"/>
      <c r="C120" s="77" t="s">
        <v>206</v>
      </c>
      <c r="D120" s="28" t="s">
        <v>365</v>
      </c>
    </row>
    <row r="121" spans="1:4" s="64" customFormat="1" ht="27.75" customHeight="1" thickBot="1" x14ac:dyDescent="0.3">
      <c r="A121" s="251"/>
      <c r="B121" s="254"/>
      <c r="C121" s="65"/>
      <c r="D121" s="72"/>
    </row>
    <row r="122" spans="1:4" s="66" customFormat="1" ht="84.75" customHeight="1" thickBot="1" x14ac:dyDescent="0.3">
      <c r="A122" s="44" t="s">
        <v>424</v>
      </c>
      <c r="B122" s="45" t="s">
        <v>425</v>
      </c>
      <c r="C122" s="46"/>
      <c r="D122" s="50"/>
    </row>
    <row r="123" spans="1:4" s="66" customFormat="1" ht="65.25" customHeight="1" thickBot="1" x14ac:dyDescent="0.3">
      <c r="A123" s="44" t="s">
        <v>272</v>
      </c>
      <c r="B123" s="45" t="s">
        <v>426</v>
      </c>
      <c r="C123" s="46"/>
      <c r="D123" s="50"/>
    </row>
    <row r="124" spans="1:4" s="66" customFormat="1" ht="82.5" customHeight="1" thickBot="1" x14ac:dyDescent="0.3">
      <c r="A124" s="44" t="s">
        <v>272</v>
      </c>
      <c r="B124" s="45" t="s">
        <v>427</v>
      </c>
      <c r="C124" s="46"/>
      <c r="D124" s="50"/>
    </row>
    <row r="125" spans="1:4" s="59" customFormat="1" ht="13.5" customHeight="1" x14ac:dyDescent="0.25">
      <c r="A125" s="249" t="s">
        <v>279</v>
      </c>
      <c r="B125" s="252" t="s">
        <v>428</v>
      </c>
      <c r="C125" s="62" t="s">
        <v>205</v>
      </c>
      <c r="D125" s="52" t="s">
        <v>50</v>
      </c>
    </row>
    <row r="126" spans="1:4" s="59" customFormat="1" x14ac:dyDescent="0.25">
      <c r="A126" s="250"/>
      <c r="B126" s="253"/>
      <c r="C126" s="77" t="s">
        <v>239</v>
      </c>
      <c r="D126" s="28" t="s">
        <v>365</v>
      </c>
    </row>
    <row r="127" spans="1:4" s="59" customFormat="1" x14ac:dyDescent="0.25">
      <c r="A127" s="250"/>
      <c r="B127" s="253"/>
      <c r="C127" s="271"/>
      <c r="D127" s="273"/>
    </row>
    <row r="128" spans="1:4" s="59" customFormat="1" ht="16.5" customHeight="1" thickBot="1" x14ac:dyDescent="0.3">
      <c r="A128" s="251"/>
      <c r="B128" s="254"/>
      <c r="C128" s="272"/>
      <c r="D128" s="274"/>
    </row>
    <row r="129" spans="1:5" s="59" customFormat="1" ht="28.5" customHeight="1" thickBot="1" x14ac:dyDescent="0.3">
      <c r="A129" s="56" t="s">
        <v>281</v>
      </c>
      <c r="B129" s="57" t="s">
        <v>429</v>
      </c>
      <c r="C129" s="58"/>
      <c r="D129" s="50"/>
    </row>
    <row r="130" spans="1:5" s="66" customFormat="1" ht="30" customHeight="1" thickBot="1" x14ac:dyDescent="0.3">
      <c r="A130" s="44" t="s">
        <v>283</v>
      </c>
      <c r="B130" s="45" t="s">
        <v>430</v>
      </c>
      <c r="C130" s="46"/>
      <c r="D130" s="50"/>
      <c r="E130" s="49"/>
    </row>
    <row r="131" spans="1:5" s="66" customFormat="1" ht="13.5" customHeight="1" thickBot="1" x14ac:dyDescent="0.3">
      <c r="A131" s="44" t="s">
        <v>283</v>
      </c>
      <c r="B131" s="45" t="s">
        <v>285</v>
      </c>
      <c r="C131" s="46"/>
      <c r="D131" s="50"/>
    </row>
    <row r="132" spans="1:5" s="66" customFormat="1" ht="13.5" customHeight="1" x14ac:dyDescent="0.25">
      <c r="A132" s="240" t="s">
        <v>283</v>
      </c>
      <c r="B132" s="243" t="s">
        <v>431</v>
      </c>
      <c r="C132" s="51" t="s">
        <v>205</v>
      </c>
      <c r="D132" s="52" t="s">
        <v>432</v>
      </c>
    </row>
    <row r="133" spans="1:5" s="66" customFormat="1" x14ac:dyDescent="0.25">
      <c r="A133" s="241"/>
      <c r="B133" s="244"/>
      <c r="C133" s="53" t="s">
        <v>433</v>
      </c>
      <c r="D133" s="28" t="s">
        <v>434</v>
      </c>
    </row>
    <row r="134" spans="1:5" s="66" customFormat="1" ht="78" customHeight="1" thickBot="1" x14ac:dyDescent="0.3">
      <c r="A134" s="242"/>
      <c r="B134" s="245"/>
      <c r="C134" s="54" t="s">
        <v>435</v>
      </c>
      <c r="D134" s="31" t="s">
        <v>434</v>
      </c>
    </row>
    <row r="135" spans="1:5" s="66" customFormat="1" ht="15" customHeight="1" x14ac:dyDescent="0.25">
      <c r="A135" s="240" t="s">
        <v>283</v>
      </c>
      <c r="B135" s="243" t="s">
        <v>436</v>
      </c>
      <c r="C135" s="51" t="s">
        <v>437</v>
      </c>
      <c r="D135" s="52" t="s">
        <v>438</v>
      </c>
    </row>
    <row r="136" spans="1:5" s="66" customFormat="1" ht="15.75" customHeight="1" x14ac:dyDescent="0.25">
      <c r="A136" s="241"/>
      <c r="B136" s="244"/>
      <c r="C136" s="53" t="s">
        <v>439</v>
      </c>
      <c r="D136" s="28" t="s">
        <v>440</v>
      </c>
    </row>
    <row r="137" spans="1:5" s="66" customFormat="1" ht="26.25" thickBot="1" x14ac:dyDescent="0.3">
      <c r="A137" s="242"/>
      <c r="B137" s="245"/>
      <c r="C137" s="54" t="s">
        <v>441</v>
      </c>
      <c r="D137" s="31" t="s">
        <v>442</v>
      </c>
    </row>
    <row r="138" spans="1:5" s="66" customFormat="1" ht="65.25" customHeight="1" thickBot="1" x14ac:dyDescent="0.3">
      <c r="A138" s="44" t="s">
        <v>283</v>
      </c>
      <c r="B138" s="45" t="s">
        <v>443</v>
      </c>
      <c r="C138" s="46" t="s">
        <v>444</v>
      </c>
      <c r="D138" s="50"/>
      <c r="E138" s="49"/>
    </row>
    <row r="139" spans="1:5" s="66" customFormat="1" ht="52.5" customHeight="1" thickBot="1" x14ac:dyDescent="0.3">
      <c r="A139" s="44" t="s">
        <v>283</v>
      </c>
      <c r="B139" s="45" t="s">
        <v>287</v>
      </c>
      <c r="C139" s="46"/>
      <c r="D139" s="50"/>
    </row>
    <row r="140" spans="1:5" s="66" customFormat="1" ht="31.5" customHeight="1" thickBot="1" x14ac:dyDescent="0.3">
      <c r="A140" s="44" t="s">
        <v>283</v>
      </c>
      <c r="B140" s="45" t="s">
        <v>445</v>
      </c>
      <c r="C140" s="46"/>
      <c r="D140" s="50"/>
    </row>
    <row r="141" spans="1:5" s="66" customFormat="1" ht="13.5" customHeight="1" x14ac:dyDescent="0.25">
      <c r="A141" s="240" t="s">
        <v>289</v>
      </c>
      <c r="B141" s="243" t="s">
        <v>446</v>
      </c>
      <c r="C141" s="51" t="s">
        <v>205</v>
      </c>
      <c r="D141" s="52" t="s">
        <v>447</v>
      </c>
    </row>
    <row r="142" spans="1:5" s="66" customFormat="1" x14ac:dyDescent="0.25">
      <c r="A142" s="241"/>
      <c r="B142" s="244"/>
      <c r="C142" s="53" t="s">
        <v>239</v>
      </c>
      <c r="D142" s="28">
        <v>10007</v>
      </c>
    </row>
    <row r="143" spans="1:5" s="66" customFormat="1" ht="169.5" customHeight="1" thickBot="1" x14ac:dyDescent="0.3">
      <c r="A143" s="242"/>
      <c r="B143" s="245"/>
      <c r="C143" s="96"/>
      <c r="D143" s="72"/>
    </row>
    <row r="144" spans="1:5" s="64" customFormat="1" ht="84" customHeight="1" thickBot="1" x14ac:dyDescent="0.3">
      <c r="A144" s="56" t="s">
        <v>215</v>
      </c>
      <c r="B144" s="45" t="s">
        <v>448</v>
      </c>
      <c r="C144" s="58"/>
      <c r="D144" s="50"/>
    </row>
    <row r="145" spans="1:5" s="66" customFormat="1" ht="13.5" thickBot="1" x14ac:dyDescent="0.3">
      <c r="A145" s="44" t="s">
        <v>215</v>
      </c>
      <c r="B145" s="45" t="s">
        <v>449</v>
      </c>
      <c r="C145" s="46"/>
      <c r="D145" s="50"/>
    </row>
    <row r="146" spans="1:5" s="66" customFormat="1" ht="26.25" thickBot="1" x14ac:dyDescent="0.3">
      <c r="A146" s="44" t="s">
        <v>294</v>
      </c>
      <c r="B146" s="45" t="s">
        <v>295</v>
      </c>
      <c r="C146" s="46"/>
      <c r="D146" s="50"/>
    </row>
    <row r="147" spans="1:5" s="66" customFormat="1" x14ac:dyDescent="0.25">
      <c r="A147" s="240" t="s">
        <v>296</v>
      </c>
      <c r="B147" s="243" t="s">
        <v>297</v>
      </c>
      <c r="C147" s="51" t="s">
        <v>298</v>
      </c>
      <c r="D147" s="52">
        <v>3</v>
      </c>
    </row>
    <row r="148" spans="1:5" s="66" customFormat="1" ht="13.5" thickBot="1" x14ac:dyDescent="0.3">
      <c r="A148" s="242"/>
      <c r="B148" s="245"/>
      <c r="C148" s="54" t="s">
        <v>299</v>
      </c>
      <c r="D148" s="31">
        <v>36000</v>
      </c>
    </row>
    <row r="149" spans="1:5" s="66" customFormat="1" ht="13.5" customHeight="1" x14ac:dyDescent="0.25">
      <c r="A149" s="240" t="s">
        <v>300</v>
      </c>
      <c r="B149" s="243" t="s">
        <v>301</v>
      </c>
      <c r="C149" s="51" t="s">
        <v>302</v>
      </c>
      <c r="D149" s="52">
        <v>4</v>
      </c>
    </row>
    <row r="150" spans="1:5" s="66" customFormat="1" ht="13.5" thickBot="1" x14ac:dyDescent="0.3">
      <c r="A150" s="242"/>
      <c r="B150" s="245"/>
      <c r="C150" s="54" t="s">
        <v>303</v>
      </c>
      <c r="D150" s="31">
        <v>100000</v>
      </c>
    </row>
    <row r="151" spans="1:5" s="66" customFormat="1" ht="39" thickBot="1" x14ac:dyDescent="0.3">
      <c r="A151" s="44" t="s">
        <v>304</v>
      </c>
      <c r="B151" s="45" t="s">
        <v>450</v>
      </c>
      <c r="C151" s="46" t="s">
        <v>306</v>
      </c>
      <c r="D151" s="47">
        <v>3</v>
      </c>
    </row>
    <row r="152" spans="1:5" s="66" customFormat="1" ht="39" thickBot="1" x14ac:dyDescent="0.3">
      <c r="A152" s="44" t="s">
        <v>451</v>
      </c>
      <c r="B152" s="45" t="s">
        <v>452</v>
      </c>
      <c r="C152" s="58"/>
      <c r="D152" s="50"/>
      <c r="E152" s="49"/>
    </row>
    <row r="153" spans="1:5" s="80" customFormat="1" ht="13.5" thickBot="1" x14ac:dyDescent="0.3">
      <c r="A153" s="79"/>
      <c r="B153" s="79"/>
      <c r="C153" s="79"/>
      <c r="D153" s="79"/>
    </row>
    <row r="154" spans="1:5" s="81" customFormat="1" ht="20.100000000000001" customHeight="1" thickBot="1" x14ac:dyDescent="0.3">
      <c r="A154" s="234" t="s">
        <v>310</v>
      </c>
      <c r="B154" s="235"/>
      <c r="C154" s="235"/>
      <c r="D154" s="235"/>
      <c r="E154" s="236"/>
    </row>
    <row r="155" spans="1:5" ht="45" customHeight="1" thickBot="1" x14ac:dyDescent="0.25">
      <c r="A155" s="237" t="s">
        <v>311</v>
      </c>
      <c r="B155" s="238"/>
      <c r="C155" s="238"/>
      <c r="D155" s="238"/>
      <c r="E155" s="239"/>
    </row>
    <row r="156" spans="1:5" s="43" customFormat="1" ht="39" thickBot="1" x14ac:dyDescent="0.3">
      <c r="A156" s="40" t="s">
        <v>312</v>
      </c>
      <c r="B156" s="41" t="s">
        <v>105</v>
      </c>
      <c r="C156" s="41" t="s">
        <v>106</v>
      </c>
      <c r="D156" s="41" t="s">
        <v>107</v>
      </c>
      <c r="E156" s="42" t="s">
        <v>313</v>
      </c>
    </row>
    <row r="157" spans="1:5" s="80" customFormat="1" ht="12.75" customHeight="1" x14ac:dyDescent="0.25">
      <c r="A157" s="240" t="s">
        <v>453</v>
      </c>
      <c r="B157" s="243" t="s">
        <v>454</v>
      </c>
      <c r="C157" s="62" t="s">
        <v>205</v>
      </c>
      <c r="D157" s="82" t="s">
        <v>402</v>
      </c>
      <c r="E157" s="246">
        <f>-200*('PPI Adj'!C7)</f>
        <v>-200.8</v>
      </c>
    </row>
    <row r="158" spans="1:5" s="80" customFormat="1" x14ac:dyDescent="0.25">
      <c r="A158" s="241"/>
      <c r="B158" s="244"/>
      <c r="C158" s="77" t="s">
        <v>239</v>
      </c>
      <c r="D158" s="83" t="s">
        <v>455</v>
      </c>
      <c r="E158" s="247"/>
    </row>
    <row r="159" spans="1:5" s="80" customFormat="1" x14ac:dyDescent="0.25">
      <c r="A159" s="241"/>
      <c r="B159" s="244"/>
      <c r="C159" s="77" t="s">
        <v>407</v>
      </c>
      <c r="D159" s="83" t="s">
        <v>456</v>
      </c>
      <c r="E159" s="247"/>
    </row>
    <row r="160" spans="1:5" s="80" customFormat="1" x14ac:dyDescent="0.25">
      <c r="A160" s="241"/>
      <c r="B160" s="244"/>
      <c r="C160" s="77" t="s">
        <v>457</v>
      </c>
      <c r="D160" s="83">
        <v>800</v>
      </c>
      <c r="E160" s="247"/>
    </row>
    <row r="161" spans="1:5" s="80" customFormat="1" x14ac:dyDescent="0.25">
      <c r="A161" s="241"/>
      <c r="B161" s="244"/>
      <c r="C161" s="77" t="s">
        <v>458</v>
      </c>
      <c r="D161" s="83"/>
      <c r="E161" s="247"/>
    </row>
    <row r="162" spans="1:5" s="80" customFormat="1" ht="77.25" customHeight="1" thickBot="1" x14ac:dyDescent="0.3">
      <c r="A162" s="242"/>
      <c r="B162" s="245"/>
      <c r="C162" s="65"/>
      <c r="D162" s="97"/>
      <c r="E162" s="248"/>
    </row>
    <row r="163" spans="1:5" s="48" customFormat="1" ht="28.5" customHeight="1" thickBot="1" x14ac:dyDescent="0.3">
      <c r="A163" s="44" t="s">
        <v>459</v>
      </c>
      <c r="B163" s="45" t="s">
        <v>460</v>
      </c>
      <c r="C163" s="46"/>
      <c r="D163" s="36"/>
      <c r="E163" s="161">
        <f>565*('PPI Adj'!C7)</f>
        <v>567.26</v>
      </c>
    </row>
    <row r="164" spans="1:5" s="48" customFormat="1" ht="26.25" customHeight="1" x14ac:dyDescent="0.25">
      <c r="A164" s="240" t="s">
        <v>461</v>
      </c>
      <c r="B164" s="243" t="s">
        <v>462</v>
      </c>
      <c r="C164" s="51" t="s">
        <v>316</v>
      </c>
      <c r="D164" s="82" t="s">
        <v>463</v>
      </c>
      <c r="E164" s="246">
        <f>3600*('PPI Adj'!C7)</f>
        <v>3614.4</v>
      </c>
    </row>
    <row r="165" spans="1:5" s="48" customFormat="1" ht="25.5" x14ac:dyDescent="0.25">
      <c r="A165" s="241"/>
      <c r="B165" s="244"/>
      <c r="C165" s="53" t="s">
        <v>318</v>
      </c>
      <c r="D165" s="83" t="s">
        <v>464</v>
      </c>
      <c r="E165" s="247"/>
    </row>
    <row r="166" spans="1:5" s="48" customFormat="1" ht="88.5" customHeight="1" thickBot="1" x14ac:dyDescent="0.3">
      <c r="A166" s="242"/>
      <c r="B166" s="245"/>
      <c r="C166" s="54" t="s">
        <v>320</v>
      </c>
      <c r="D166" s="84" t="s">
        <v>465</v>
      </c>
      <c r="E166" s="248"/>
    </row>
  </sheetData>
  <sheetProtection algorithmName="SHA-512" hashValue="VY2Jji+NGYgn9V6QMcced6+U4f6tTJ9/oWAn/b7q8lJ3G9olccAaGzWxSJBGnh8/9ikWDGNIEwlofQ4ioIzD0A==" saltValue="ZwIUTI4Rxm95x6il/MfiuA==" spinCount="100000" sheet="1" objects="1" scenarios="1" formatRows="0"/>
  <mergeCells count="57">
    <mergeCell ref="A20:D20"/>
    <mergeCell ref="B3:E3"/>
    <mergeCell ref="A4:E4"/>
    <mergeCell ref="A5:E5"/>
    <mergeCell ref="A7:C7"/>
    <mergeCell ref="A17:C17"/>
    <mergeCell ref="A21:D21"/>
    <mergeCell ref="A33:D33"/>
    <mergeCell ref="A34:A36"/>
    <mergeCell ref="B34:B36"/>
    <mergeCell ref="A41:A43"/>
    <mergeCell ref="B41:B43"/>
    <mergeCell ref="A49:A50"/>
    <mergeCell ref="B49:B50"/>
    <mergeCell ref="A54:A61"/>
    <mergeCell ref="B54:B61"/>
    <mergeCell ref="A62:A63"/>
    <mergeCell ref="B62:B63"/>
    <mergeCell ref="D102:D103"/>
    <mergeCell ref="A64:A65"/>
    <mergeCell ref="B64:B65"/>
    <mergeCell ref="A70:A71"/>
    <mergeCell ref="B70:B71"/>
    <mergeCell ref="A78:D78"/>
    <mergeCell ref="A82:A84"/>
    <mergeCell ref="B82:B84"/>
    <mergeCell ref="A89:A90"/>
    <mergeCell ref="B89:B90"/>
    <mergeCell ref="A100:A103"/>
    <mergeCell ref="B100:B103"/>
    <mergeCell ref="C102:C103"/>
    <mergeCell ref="A106:A108"/>
    <mergeCell ref="B106:B108"/>
    <mergeCell ref="A119:A121"/>
    <mergeCell ref="B119:B121"/>
    <mergeCell ref="A125:A128"/>
    <mergeCell ref="B125:B128"/>
    <mergeCell ref="C127:C128"/>
    <mergeCell ref="D127:D128"/>
    <mergeCell ref="A132:A134"/>
    <mergeCell ref="B132:B134"/>
    <mergeCell ref="A135:A137"/>
    <mergeCell ref="B135:B137"/>
    <mergeCell ref="A164:A166"/>
    <mergeCell ref="B164:B166"/>
    <mergeCell ref="E164:E166"/>
    <mergeCell ref="A141:A143"/>
    <mergeCell ref="B141:B143"/>
    <mergeCell ref="A147:A148"/>
    <mergeCell ref="B147:B148"/>
    <mergeCell ref="A149:A150"/>
    <mergeCell ref="B149:B150"/>
    <mergeCell ref="A154:E154"/>
    <mergeCell ref="A155:E155"/>
    <mergeCell ref="A157:A162"/>
    <mergeCell ref="B157:B162"/>
    <mergeCell ref="E157:E162"/>
  </mergeCells>
  <conditionalFormatting sqref="C8:C15">
    <cfRule type="expression" dxfId="60" priority="11">
      <formula>$B$2="No"</formula>
    </cfRule>
    <cfRule type="expression" dxfId="59" priority="12">
      <formula>$B$2="No"</formula>
    </cfRule>
  </conditionalFormatting>
  <conditionalFormatting sqref="C18 C23:C32 C34:C77 C79:C152 E157:E163 C157:C166">
    <cfRule type="expression" dxfId="58" priority="13">
      <formula>#REF!="No"</formula>
    </cfRule>
    <cfRule type="expression" dxfId="57" priority="14">
      <formula>#REF!="No"</formula>
    </cfRule>
  </conditionalFormatting>
  <conditionalFormatting sqref="D23:D32">
    <cfRule type="expression" dxfId="56" priority="9">
      <formula>$B$2="No"</formula>
    </cfRule>
    <cfRule type="expression" dxfId="55" priority="10">
      <formula>$B$2="No"</formula>
    </cfRule>
  </conditionalFormatting>
  <conditionalFormatting sqref="D34:D77">
    <cfRule type="expression" dxfId="54" priority="7">
      <formula>$B$2="No"</formula>
    </cfRule>
    <cfRule type="expression" dxfId="53" priority="8">
      <formula>$B$2="No"</formula>
    </cfRule>
  </conditionalFormatting>
  <conditionalFormatting sqref="D79:D152">
    <cfRule type="expression" dxfId="52" priority="5">
      <formula>$B$2="No"</formula>
    </cfRule>
    <cfRule type="expression" dxfId="51" priority="6">
      <formula>$B$2="No"</formula>
    </cfRule>
  </conditionalFormatting>
  <conditionalFormatting sqref="D157:D166">
    <cfRule type="expression" dxfId="50" priority="3">
      <formula>$B$2="No"</formula>
    </cfRule>
    <cfRule type="expression" dxfId="49" priority="4">
      <formula>$B$2="No"</formula>
    </cfRule>
  </conditionalFormatting>
  <conditionalFormatting sqref="E164:E166">
    <cfRule type="expression" dxfId="48" priority="1">
      <formula>$B$2="No"</formula>
    </cfRule>
    <cfRule type="expression" dxfId="47" priority="2">
      <formula>$B$2="No"</formula>
    </cfRule>
  </conditionalFormatting>
  <dataValidations count="1">
    <dataValidation type="decimal" operator="greaterThan" allowBlank="1" showInputMessage="1" showErrorMessage="1" error="Invalid Entry - Bidder must enter a value that is greater than $0" sqref="C18" xr:uid="{58D700E3-5909-49D9-ABC0-707FB00B3F92}">
      <formula1>0</formula1>
    </dataValidation>
  </dataValidations>
  <pageMargins left="0.25" right="0.25" top="0.75" bottom="0.75" header="0.3" footer="0.3"/>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33031-E181-49D1-AAFF-ADC3302653B3}">
  <sheetPr>
    <pageSetUpPr fitToPage="1"/>
  </sheetPr>
  <dimension ref="A1:E162"/>
  <sheetViews>
    <sheetView showGridLines="0" zoomScaleNormal="100" workbookViewId="0">
      <pane ySplit="5" topLeftCell="A6" activePane="bottomLeft" state="frozen"/>
      <selection activeCell="C18" sqref="C18"/>
      <selection pane="bottomLeft" activeCell="D2" sqref="D2"/>
    </sheetView>
  </sheetViews>
  <sheetFormatPr defaultColWidth="9.140625" defaultRowHeight="12.75" x14ac:dyDescent="0.2"/>
  <cols>
    <col min="1" max="1" width="19.140625" style="2" customWidth="1"/>
    <col min="2" max="2" width="77.28515625" style="2" customWidth="1"/>
    <col min="3" max="3" width="24" style="105" customWidth="1"/>
    <col min="4" max="4" width="19.28515625" style="2" customWidth="1"/>
    <col min="5" max="5" width="13.28515625" style="2"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19</v>
      </c>
      <c r="C3" s="263"/>
      <c r="D3" s="263"/>
      <c r="E3" s="264"/>
    </row>
    <row r="4" spans="1:5" ht="24" thickBot="1" x14ac:dyDescent="0.25">
      <c r="A4" s="265" t="s">
        <v>466</v>
      </c>
      <c r="B4" s="266"/>
      <c r="C4" s="266"/>
      <c r="D4" s="266"/>
      <c r="E4" s="267"/>
    </row>
    <row r="5" spans="1:5" ht="21" thickBot="1" x14ac:dyDescent="0.25">
      <c r="A5" s="268" t="s">
        <v>467</v>
      </c>
      <c r="B5" s="269"/>
      <c r="C5" s="269"/>
      <c r="D5" s="269"/>
      <c r="E5" s="270"/>
    </row>
    <row r="6" spans="1:5" ht="13.5" thickBot="1" x14ac:dyDescent="0.25">
      <c r="A6" s="21"/>
      <c r="B6" s="21"/>
      <c r="C6" s="98"/>
      <c r="D6" s="21"/>
    </row>
    <row r="7" spans="1:5" s="8" customFormat="1" ht="20.100000000000001" customHeight="1" thickBot="1" x14ac:dyDescent="0.25">
      <c r="A7" s="280" t="s">
        <v>91</v>
      </c>
      <c r="B7" s="281"/>
      <c r="C7" s="282"/>
    </row>
    <row r="8" spans="1:5" x14ac:dyDescent="0.2">
      <c r="A8" s="99" t="s">
        <v>46</v>
      </c>
      <c r="B8" s="24" t="s">
        <v>92</v>
      </c>
      <c r="C8" s="100">
        <v>2025</v>
      </c>
    </row>
    <row r="9" spans="1:5" ht="12.75" customHeight="1" x14ac:dyDescent="0.2">
      <c r="A9" s="26" t="s">
        <v>48</v>
      </c>
      <c r="B9" s="27" t="s">
        <v>93</v>
      </c>
      <c r="C9" s="28" t="s">
        <v>50</v>
      </c>
    </row>
    <row r="10" spans="1:5" ht="12.75" customHeight="1" x14ac:dyDescent="0.2">
      <c r="A10" s="26" t="s">
        <v>54</v>
      </c>
      <c r="B10" s="27" t="s">
        <v>94</v>
      </c>
      <c r="C10" s="28" t="s">
        <v>56</v>
      </c>
    </row>
    <row r="11" spans="1:5" ht="26.25" thickBot="1" x14ac:dyDescent="0.25">
      <c r="A11" s="29" t="s">
        <v>62</v>
      </c>
      <c r="B11" s="30" t="s">
        <v>95</v>
      </c>
      <c r="C11" s="31" t="s">
        <v>65</v>
      </c>
    </row>
    <row r="12" spans="1:5" x14ac:dyDescent="0.2">
      <c r="A12" s="88" t="s">
        <v>69</v>
      </c>
      <c r="B12" s="24" t="s">
        <v>96</v>
      </c>
      <c r="C12" s="89">
        <v>2024</v>
      </c>
    </row>
    <row r="13" spans="1:5" ht="12.75" customHeight="1" x14ac:dyDescent="0.2">
      <c r="A13" s="26" t="s">
        <v>70</v>
      </c>
      <c r="B13" s="27" t="s">
        <v>97</v>
      </c>
      <c r="C13" s="28" t="s">
        <v>72</v>
      </c>
    </row>
    <row r="14" spans="1:5" ht="15" customHeight="1" x14ac:dyDescent="0.2">
      <c r="A14" s="26" t="s">
        <v>77</v>
      </c>
      <c r="B14" s="27" t="s">
        <v>98</v>
      </c>
      <c r="C14" s="28" t="s">
        <v>72</v>
      </c>
    </row>
    <row r="15" spans="1:5" ht="28.5" customHeight="1" thickBot="1" x14ac:dyDescent="0.25">
      <c r="A15" s="90" t="s">
        <v>82</v>
      </c>
      <c r="B15" s="30" t="s">
        <v>99</v>
      </c>
      <c r="C15" s="91" t="s">
        <v>72</v>
      </c>
    </row>
    <row r="16" spans="1:5" s="32" customFormat="1" ht="13.5" thickBot="1" x14ac:dyDescent="0.25">
      <c r="C16" s="101"/>
      <c r="D16" s="33"/>
    </row>
    <row r="17" spans="1:4" s="34" customFormat="1" ht="20.100000000000001" customHeight="1" thickBot="1" x14ac:dyDescent="0.25">
      <c r="A17" s="234" t="s">
        <v>100</v>
      </c>
      <c r="B17" s="235"/>
      <c r="C17" s="236"/>
    </row>
    <row r="18" spans="1:4" s="34" customFormat="1" ht="105" customHeight="1" thickBot="1" x14ac:dyDescent="0.25">
      <c r="A18" s="35" t="s">
        <v>88</v>
      </c>
      <c r="B18" s="36" t="s">
        <v>101</v>
      </c>
      <c r="C18" s="161">
        <f>84479*('PPI Adj'!C7)</f>
        <v>84816.915999999997</v>
      </c>
    </row>
    <row r="19" spans="1:4" s="34" customFormat="1" ht="16.5" customHeight="1" thickBot="1" x14ac:dyDescent="0.25">
      <c r="A19" s="102"/>
      <c r="B19" s="102"/>
      <c r="C19" s="102"/>
    </row>
    <row r="20" spans="1:4" s="8" customFormat="1" ht="20.100000000000001" customHeight="1" thickBot="1" x14ac:dyDescent="0.25">
      <c r="A20" s="234" t="s">
        <v>102</v>
      </c>
      <c r="B20" s="235"/>
      <c r="C20" s="235"/>
      <c r="D20" s="236"/>
    </row>
    <row r="21" spans="1:4" ht="45" customHeight="1" thickBot="1" x14ac:dyDescent="0.25">
      <c r="A21" s="237" t="s">
        <v>103</v>
      </c>
      <c r="B21" s="238"/>
      <c r="C21" s="238"/>
      <c r="D21" s="239"/>
    </row>
    <row r="22" spans="1:4" s="43" customFormat="1" ht="36.75" customHeight="1" thickBot="1" x14ac:dyDescent="0.3">
      <c r="A22" s="40" t="s">
        <v>104</v>
      </c>
      <c r="B22" s="41" t="s">
        <v>105</v>
      </c>
      <c r="C22" s="41" t="s">
        <v>106</v>
      </c>
      <c r="D22" s="42" t="s">
        <v>107</v>
      </c>
    </row>
    <row r="23" spans="1:4" s="48" customFormat="1" ht="39" thickBot="1" x14ac:dyDescent="0.3">
      <c r="A23" s="44" t="s">
        <v>108</v>
      </c>
      <c r="B23" s="57" t="s">
        <v>468</v>
      </c>
      <c r="C23" s="46" t="s">
        <v>110</v>
      </c>
      <c r="D23" s="47" t="s">
        <v>469</v>
      </c>
    </row>
    <row r="24" spans="1:4" s="48" customFormat="1" ht="26.25" thickBot="1" x14ac:dyDescent="0.3">
      <c r="A24" s="44" t="s">
        <v>108</v>
      </c>
      <c r="B24" s="45" t="s">
        <v>334</v>
      </c>
      <c r="C24" s="46" t="s">
        <v>113</v>
      </c>
      <c r="D24" s="47" t="s">
        <v>470</v>
      </c>
    </row>
    <row r="25" spans="1:4" s="48" customFormat="1" ht="13.5" thickBot="1" x14ac:dyDescent="0.3">
      <c r="A25" s="44" t="s">
        <v>108</v>
      </c>
      <c r="B25" s="45" t="s">
        <v>471</v>
      </c>
      <c r="C25" s="46"/>
      <c r="D25" s="50"/>
    </row>
    <row r="26" spans="1:4" s="48" customFormat="1" ht="26.25" thickBot="1" x14ac:dyDescent="0.3">
      <c r="A26" s="44" t="s">
        <v>108</v>
      </c>
      <c r="B26" s="45" t="s">
        <v>472</v>
      </c>
      <c r="C26" s="46"/>
      <c r="D26" s="50"/>
    </row>
    <row r="27" spans="1:4" s="48" customFormat="1" ht="26.25" thickBot="1" x14ac:dyDescent="0.3">
      <c r="A27" s="44" t="s">
        <v>108</v>
      </c>
      <c r="B27" s="45" t="s">
        <v>473</v>
      </c>
      <c r="C27" s="46"/>
      <c r="D27" s="50"/>
    </row>
    <row r="28" spans="1:4" s="48" customFormat="1" ht="12.75" customHeight="1" thickBot="1" x14ac:dyDescent="0.3">
      <c r="A28" s="44" t="s">
        <v>108</v>
      </c>
      <c r="B28" s="45" t="s">
        <v>338</v>
      </c>
      <c r="C28" s="46"/>
      <c r="D28" s="50"/>
    </row>
    <row r="29" spans="1:4" s="48" customFormat="1" ht="26.25" thickBot="1" x14ac:dyDescent="0.3">
      <c r="A29" s="44" t="s">
        <v>108</v>
      </c>
      <c r="B29" s="45" t="s">
        <v>474</v>
      </c>
      <c r="C29" s="46" t="s">
        <v>119</v>
      </c>
      <c r="D29" s="47">
        <v>9500</v>
      </c>
    </row>
    <row r="30" spans="1:4" s="48" customFormat="1" ht="13.5" thickBot="1" x14ac:dyDescent="0.3">
      <c r="A30" s="44" t="s">
        <v>108</v>
      </c>
      <c r="B30" s="45" t="s">
        <v>340</v>
      </c>
      <c r="C30" s="46" t="s">
        <v>121</v>
      </c>
      <c r="D30" s="47" t="s">
        <v>475</v>
      </c>
    </row>
    <row r="31" spans="1:4" s="48" customFormat="1" ht="13.5" thickBot="1" x14ac:dyDescent="0.3">
      <c r="A31" s="44" t="s">
        <v>108</v>
      </c>
      <c r="B31" s="45" t="s">
        <v>476</v>
      </c>
      <c r="C31" s="46" t="s">
        <v>123</v>
      </c>
      <c r="D31" s="47" t="s">
        <v>477</v>
      </c>
    </row>
    <row r="32" spans="1:4" s="48" customFormat="1" ht="26.25" thickBot="1" x14ac:dyDescent="0.3">
      <c r="A32" s="44" t="s">
        <v>108</v>
      </c>
      <c r="B32" s="45" t="s">
        <v>478</v>
      </c>
      <c r="C32" s="46"/>
      <c r="D32" s="50"/>
    </row>
    <row r="33" spans="1:4" s="48" customFormat="1" ht="12.75" customHeight="1" thickBot="1" x14ac:dyDescent="0.3">
      <c r="A33" s="260" t="s">
        <v>125</v>
      </c>
      <c r="B33" s="261"/>
      <c r="C33" s="261"/>
      <c r="D33" s="262"/>
    </row>
    <row r="34" spans="1:4" s="48" customFormat="1" x14ac:dyDescent="0.25">
      <c r="A34" s="240" t="s">
        <v>479</v>
      </c>
      <c r="B34" s="243" t="s">
        <v>480</v>
      </c>
      <c r="C34" s="51"/>
      <c r="D34" s="74"/>
    </row>
    <row r="35" spans="1:4" s="48" customFormat="1" x14ac:dyDescent="0.25">
      <c r="A35" s="241"/>
      <c r="B35" s="244"/>
      <c r="C35" s="53"/>
      <c r="D35" s="103"/>
    </row>
    <row r="36" spans="1:4" s="48" customFormat="1" ht="15.75" customHeight="1" thickBot="1" x14ac:dyDescent="0.3">
      <c r="A36" s="242"/>
      <c r="B36" s="245"/>
      <c r="C36" s="54" t="s">
        <v>130</v>
      </c>
      <c r="D36" s="31" t="s">
        <v>481</v>
      </c>
    </row>
    <row r="37" spans="1:4" s="48" customFormat="1" ht="15.75" customHeight="1" thickBot="1" x14ac:dyDescent="0.3">
      <c r="A37" s="44" t="s">
        <v>482</v>
      </c>
      <c r="B37" s="45" t="s">
        <v>483</v>
      </c>
      <c r="C37" s="55"/>
      <c r="D37" s="50"/>
    </row>
    <row r="38" spans="1:4" s="48" customFormat="1" ht="13.5" thickBot="1" x14ac:dyDescent="0.3">
      <c r="A38" s="44" t="s">
        <v>484</v>
      </c>
      <c r="B38" s="45" t="s">
        <v>485</v>
      </c>
      <c r="C38" s="55"/>
      <c r="D38" s="50"/>
    </row>
    <row r="39" spans="1:4" s="48" customFormat="1" ht="13.5" thickBot="1" x14ac:dyDescent="0.3">
      <c r="A39" s="44" t="s">
        <v>486</v>
      </c>
      <c r="B39" s="45" t="s">
        <v>487</v>
      </c>
      <c r="C39" s="46"/>
      <c r="D39" s="50"/>
    </row>
    <row r="40" spans="1:4" s="48" customFormat="1" ht="39" thickBot="1" x14ac:dyDescent="0.3">
      <c r="A40" s="44" t="s">
        <v>488</v>
      </c>
      <c r="B40" s="45" t="s">
        <v>489</v>
      </c>
      <c r="C40" s="46"/>
      <c r="D40" s="50"/>
    </row>
    <row r="41" spans="1:4" s="48" customFormat="1" x14ac:dyDescent="0.25">
      <c r="A41" s="240" t="s">
        <v>490</v>
      </c>
      <c r="B41" s="243" t="s">
        <v>491</v>
      </c>
      <c r="C41" s="51" t="s">
        <v>142</v>
      </c>
      <c r="D41" s="52" t="s">
        <v>348</v>
      </c>
    </row>
    <row r="42" spans="1:4" s="48" customFormat="1" ht="13.5" customHeight="1" x14ac:dyDescent="0.25">
      <c r="A42" s="241"/>
      <c r="B42" s="244"/>
      <c r="C42" s="53" t="s">
        <v>143</v>
      </c>
      <c r="D42" s="28">
        <v>650</v>
      </c>
    </row>
    <row r="43" spans="1:4" s="48" customFormat="1" ht="15.75" customHeight="1" thickBot="1" x14ac:dyDescent="0.3">
      <c r="A43" s="242"/>
      <c r="B43" s="245"/>
      <c r="C43" s="54" t="s">
        <v>144</v>
      </c>
      <c r="D43" s="31" t="s">
        <v>349</v>
      </c>
    </row>
    <row r="44" spans="1:4" s="48" customFormat="1" ht="27.75" customHeight="1" thickBot="1" x14ac:dyDescent="0.3">
      <c r="A44" s="44" t="s">
        <v>492</v>
      </c>
      <c r="B44" s="45" t="s">
        <v>493</v>
      </c>
      <c r="C44" s="46"/>
      <c r="D44" s="50"/>
    </row>
    <row r="45" spans="1:4" s="48" customFormat="1" ht="13.5" thickBot="1" x14ac:dyDescent="0.3">
      <c r="A45" s="44" t="s">
        <v>146</v>
      </c>
      <c r="B45" s="45" t="s">
        <v>494</v>
      </c>
      <c r="C45" s="46" t="s">
        <v>148</v>
      </c>
      <c r="D45" s="47" t="s">
        <v>351</v>
      </c>
    </row>
    <row r="46" spans="1:4" s="48" customFormat="1" ht="15.75" customHeight="1" thickBot="1" x14ac:dyDescent="0.3">
      <c r="A46" s="44" t="s">
        <v>150</v>
      </c>
      <c r="B46" s="45" t="s">
        <v>352</v>
      </c>
      <c r="C46" s="46" t="s">
        <v>152</v>
      </c>
      <c r="D46" s="47">
        <v>4130</v>
      </c>
    </row>
    <row r="47" spans="1:4" s="48" customFormat="1" ht="15.75" customHeight="1" thickBot="1" x14ac:dyDescent="0.3">
      <c r="A47" s="44" t="s">
        <v>153</v>
      </c>
      <c r="B47" s="45" t="s">
        <v>353</v>
      </c>
      <c r="C47" s="46" t="s">
        <v>155</v>
      </c>
      <c r="D47" s="47">
        <v>6000</v>
      </c>
    </row>
    <row r="48" spans="1:4" s="48" customFormat="1" ht="26.25" thickBot="1" x14ac:dyDescent="0.3">
      <c r="A48" s="44" t="s">
        <v>156</v>
      </c>
      <c r="B48" s="45" t="s">
        <v>495</v>
      </c>
      <c r="C48" s="46"/>
      <c r="D48" s="50"/>
    </row>
    <row r="49" spans="1:4" s="48" customFormat="1" x14ac:dyDescent="0.25">
      <c r="A49" s="240" t="s">
        <v>156</v>
      </c>
      <c r="B49" s="243" t="s">
        <v>158</v>
      </c>
      <c r="C49" s="51" t="s">
        <v>159</v>
      </c>
      <c r="D49" s="52">
        <v>2550</v>
      </c>
    </row>
    <row r="50" spans="1:4" s="48" customFormat="1" ht="12.75" customHeight="1" thickBot="1" x14ac:dyDescent="0.3">
      <c r="A50" s="242"/>
      <c r="B50" s="245"/>
      <c r="C50" s="54" t="s">
        <v>160</v>
      </c>
      <c r="D50" s="31">
        <v>3275</v>
      </c>
    </row>
    <row r="51" spans="1:4" s="48" customFormat="1" ht="12.75" customHeight="1" thickBot="1" x14ac:dyDescent="0.3">
      <c r="A51" s="56" t="s">
        <v>161</v>
      </c>
      <c r="B51" s="57" t="s">
        <v>162</v>
      </c>
      <c r="C51" s="58" t="s">
        <v>163</v>
      </c>
      <c r="D51" s="47" t="s">
        <v>354</v>
      </c>
    </row>
    <row r="52" spans="1:4" s="59" customFormat="1" ht="51.75" thickBot="1" x14ac:dyDescent="0.3">
      <c r="A52" s="44" t="s">
        <v>165</v>
      </c>
      <c r="B52" s="45" t="s">
        <v>355</v>
      </c>
      <c r="C52" s="46" t="s">
        <v>167</v>
      </c>
      <c r="D52" s="47" t="s">
        <v>356</v>
      </c>
    </row>
    <row r="53" spans="1:4" s="48" customFormat="1" ht="13.5" thickBot="1" x14ac:dyDescent="0.3">
      <c r="A53" s="44" t="s">
        <v>169</v>
      </c>
      <c r="B53" s="45" t="s">
        <v>365</v>
      </c>
      <c r="C53" s="46"/>
      <c r="D53" s="50"/>
    </row>
    <row r="54" spans="1:4" s="48" customFormat="1" ht="25.5" x14ac:dyDescent="0.25">
      <c r="A54" s="240" t="s">
        <v>171</v>
      </c>
      <c r="B54" s="243" t="s">
        <v>496</v>
      </c>
      <c r="C54" s="51" t="s">
        <v>173</v>
      </c>
      <c r="D54" s="52" t="s">
        <v>359</v>
      </c>
    </row>
    <row r="55" spans="1:4" s="48" customFormat="1" ht="13.5" customHeight="1" x14ac:dyDescent="0.25">
      <c r="A55" s="241"/>
      <c r="B55" s="244"/>
      <c r="C55" s="53" t="s">
        <v>175</v>
      </c>
      <c r="D55" s="28" t="s">
        <v>360</v>
      </c>
    </row>
    <row r="56" spans="1:4" s="48" customFormat="1" ht="15.75" customHeight="1" x14ac:dyDescent="0.25">
      <c r="A56" s="241"/>
      <c r="B56" s="244"/>
      <c r="C56" s="53" t="s">
        <v>176</v>
      </c>
      <c r="D56" s="28" t="s">
        <v>361</v>
      </c>
    </row>
    <row r="57" spans="1:4" s="48" customFormat="1" ht="15.75" customHeight="1" x14ac:dyDescent="0.25">
      <c r="A57" s="241"/>
      <c r="B57" s="244"/>
      <c r="C57" s="53" t="s">
        <v>178</v>
      </c>
      <c r="D57" s="28" t="s">
        <v>362</v>
      </c>
    </row>
    <row r="58" spans="1:4" s="48" customFormat="1" ht="13.5" customHeight="1" x14ac:dyDescent="0.25">
      <c r="A58" s="241"/>
      <c r="B58" s="244"/>
      <c r="C58" s="53" t="s">
        <v>180</v>
      </c>
      <c r="D58" s="28" t="s">
        <v>181</v>
      </c>
    </row>
    <row r="59" spans="1:4" s="48" customFormat="1" ht="15.75" customHeight="1" x14ac:dyDescent="0.25">
      <c r="A59" s="241"/>
      <c r="B59" s="244"/>
      <c r="C59" s="53" t="s">
        <v>182</v>
      </c>
      <c r="D59" s="28" t="s">
        <v>360</v>
      </c>
    </row>
    <row r="60" spans="1:4" s="48" customFormat="1" ht="15.75" customHeight="1" x14ac:dyDescent="0.25">
      <c r="A60" s="241"/>
      <c r="B60" s="244"/>
      <c r="C60" s="53" t="s">
        <v>183</v>
      </c>
      <c r="D60" s="28" t="s">
        <v>181</v>
      </c>
    </row>
    <row r="61" spans="1:4" s="48" customFormat="1" ht="15.75" customHeight="1" thickBot="1" x14ac:dyDescent="0.3">
      <c r="A61" s="242"/>
      <c r="B61" s="245"/>
      <c r="C61" s="54" t="s">
        <v>184</v>
      </c>
      <c r="D61" s="31" t="s">
        <v>360</v>
      </c>
    </row>
    <row r="62" spans="1:4" s="48" customFormat="1" ht="15.75" customHeight="1" x14ac:dyDescent="0.25">
      <c r="A62" s="249" t="s">
        <v>185</v>
      </c>
      <c r="B62" s="252" t="s">
        <v>186</v>
      </c>
      <c r="C62" s="62" t="s">
        <v>187</v>
      </c>
      <c r="D62" s="52" t="s">
        <v>373</v>
      </c>
    </row>
    <row r="63" spans="1:4" s="64" customFormat="1" ht="13.5" customHeight="1" thickBot="1" x14ac:dyDescent="0.3">
      <c r="A63" s="251"/>
      <c r="B63" s="254"/>
      <c r="C63" s="65" t="s">
        <v>189</v>
      </c>
      <c r="D63" s="31" t="s">
        <v>374</v>
      </c>
    </row>
    <row r="64" spans="1:4" s="64" customFormat="1" ht="15.75" customHeight="1" x14ac:dyDescent="0.25">
      <c r="A64" s="249" t="s">
        <v>190</v>
      </c>
      <c r="B64" s="258" t="s">
        <v>191</v>
      </c>
      <c r="C64" s="62" t="s">
        <v>192</v>
      </c>
      <c r="D64" s="52" t="s">
        <v>373</v>
      </c>
    </row>
    <row r="65" spans="1:4" s="64" customFormat="1" ht="29.45" customHeight="1" thickBot="1" x14ac:dyDescent="0.3">
      <c r="A65" s="251"/>
      <c r="B65" s="259"/>
      <c r="C65" s="65" t="s">
        <v>193</v>
      </c>
      <c r="D65" s="31" t="s">
        <v>374</v>
      </c>
    </row>
    <row r="66" spans="1:4" s="64" customFormat="1" ht="26.25" customHeight="1" thickBot="1" x14ac:dyDescent="0.3">
      <c r="A66" s="56" t="s">
        <v>194</v>
      </c>
      <c r="B66" s="57" t="s">
        <v>195</v>
      </c>
      <c r="C66" s="58"/>
      <c r="D66" s="50"/>
    </row>
    <row r="67" spans="1:4" s="64" customFormat="1" ht="26.25" thickBot="1" x14ac:dyDescent="0.3">
      <c r="A67" s="44" t="s">
        <v>196</v>
      </c>
      <c r="B67" s="45" t="s">
        <v>197</v>
      </c>
      <c r="C67" s="46" t="s">
        <v>198</v>
      </c>
      <c r="D67" s="47" t="s">
        <v>364</v>
      </c>
    </row>
    <row r="68" spans="1:4" s="48" customFormat="1" ht="13.5" thickBot="1" x14ac:dyDescent="0.3">
      <c r="A68" s="44" t="s">
        <v>200</v>
      </c>
      <c r="B68" s="45" t="s">
        <v>201</v>
      </c>
      <c r="C68" s="46"/>
      <c r="D68" s="50"/>
    </row>
    <row r="69" spans="1:4" s="48" customFormat="1" ht="13.5" thickBot="1" x14ac:dyDescent="0.3">
      <c r="A69" s="56" t="s">
        <v>200</v>
      </c>
      <c r="B69" s="57" t="s">
        <v>202</v>
      </c>
      <c r="C69" s="58"/>
      <c r="D69" s="50"/>
    </row>
    <row r="70" spans="1:4" s="59" customFormat="1" x14ac:dyDescent="0.25">
      <c r="A70" s="240" t="s">
        <v>203</v>
      </c>
      <c r="B70" s="243" t="s">
        <v>204</v>
      </c>
      <c r="C70" s="51" t="s">
        <v>205</v>
      </c>
      <c r="D70" s="52" t="s">
        <v>50</v>
      </c>
    </row>
    <row r="71" spans="1:4" s="48" customFormat="1" ht="13.5" customHeight="1" thickBot="1" x14ac:dyDescent="0.3">
      <c r="A71" s="242"/>
      <c r="B71" s="245"/>
      <c r="C71" s="54" t="s">
        <v>206</v>
      </c>
      <c r="D71" s="31" t="s">
        <v>365</v>
      </c>
    </row>
    <row r="72" spans="1:4" s="48" customFormat="1" ht="15.75" customHeight="1" thickBot="1" x14ac:dyDescent="0.3">
      <c r="A72" s="56" t="s">
        <v>208</v>
      </c>
      <c r="B72" s="57" t="s">
        <v>209</v>
      </c>
      <c r="C72" s="58"/>
      <c r="D72" s="50"/>
    </row>
    <row r="73" spans="1:4" s="59" customFormat="1" ht="13.5" thickBot="1" x14ac:dyDescent="0.3">
      <c r="A73" s="44" t="s">
        <v>208</v>
      </c>
      <c r="B73" s="45" t="s">
        <v>210</v>
      </c>
      <c r="C73" s="46"/>
      <c r="D73" s="50"/>
    </row>
    <row r="74" spans="1:4" s="48" customFormat="1" ht="13.5" thickBot="1" x14ac:dyDescent="0.3">
      <c r="A74" s="44" t="s">
        <v>211</v>
      </c>
      <c r="B74" s="45" t="s">
        <v>212</v>
      </c>
      <c r="C74" s="46"/>
      <c r="D74" s="50"/>
    </row>
    <row r="75" spans="1:4" s="48" customFormat="1" ht="13.5" thickBot="1" x14ac:dyDescent="0.3">
      <c r="A75" s="56" t="s">
        <v>208</v>
      </c>
      <c r="B75" s="57" t="s">
        <v>213</v>
      </c>
      <c r="C75" s="58"/>
      <c r="D75" s="50"/>
    </row>
    <row r="76" spans="1:4" s="66" customFormat="1" ht="13.5" thickBot="1" x14ac:dyDescent="0.3">
      <c r="A76" s="44" t="s">
        <v>215</v>
      </c>
      <c r="B76" s="45" t="s">
        <v>216</v>
      </c>
      <c r="C76" s="46"/>
      <c r="D76" s="50"/>
    </row>
    <row r="77" spans="1:4" s="66" customFormat="1" ht="13.5" thickBot="1" x14ac:dyDescent="0.3">
      <c r="A77" s="260" t="s">
        <v>217</v>
      </c>
      <c r="B77" s="261"/>
      <c r="C77" s="261"/>
      <c r="D77" s="262"/>
    </row>
    <row r="78" spans="1:4" s="48" customFormat="1" ht="13.5" customHeight="1" thickBot="1" x14ac:dyDescent="0.3">
      <c r="A78" s="56" t="s">
        <v>218</v>
      </c>
      <c r="B78" s="57" t="s">
        <v>497</v>
      </c>
      <c r="C78" s="67"/>
      <c r="D78" s="68"/>
    </row>
    <row r="79" spans="1:4" s="59" customFormat="1" ht="27.75" customHeight="1" thickBot="1" x14ac:dyDescent="0.3">
      <c r="A79" s="56" t="s">
        <v>498</v>
      </c>
      <c r="B79" s="45" t="s">
        <v>499</v>
      </c>
      <c r="C79" s="69" t="s">
        <v>368</v>
      </c>
      <c r="D79" s="70" t="s">
        <v>500</v>
      </c>
    </row>
    <row r="80" spans="1:4" s="59" customFormat="1" ht="21.75" customHeight="1" thickBot="1" x14ac:dyDescent="0.3">
      <c r="A80" s="56" t="s">
        <v>243</v>
      </c>
      <c r="B80" s="57" t="s">
        <v>501</v>
      </c>
      <c r="C80" s="67"/>
      <c r="D80" s="68"/>
    </row>
    <row r="81" spans="1:4" s="48" customFormat="1" ht="13.5" customHeight="1" x14ac:dyDescent="0.25">
      <c r="A81" s="240" t="s">
        <v>226</v>
      </c>
      <c r="B81" s="243" t="s">
        <v>502</v>
      </c>
      <c r="C81" s="51" t="s">
        <v>228</v>
      </c>
      <c r="D81" s="52" t="s">
        <v>372</v>
      </c>
    </row>
    <row r="82" spans="1:4" s="66" customFormat="1" ht="26.25" customHeight="1" x14ac:dyDescent="0.25">
      <c r="A82" s="241"/>
      <c r="B82" s="244"/>
      <c r="C82" s="53" t="s">
        <v>230</v>
      </c>
      <c r="D82" s="28" t="s">
        <v>373</v>
      </c>
    </row>
    <row r="83" spans="1:4" s="66" customFormat="1" ht="28.5" customHeight="1" thickBot="1" x14ac:dyDescent="0.3">
      <c r="A83" s="242"/>
      <c r="B83" s="245"/>
      <c r="C83" s="54" t="s">
        <v>232</v>
      </c>
      <c r="D83" s="31" t="s">
        <v>374</v>
      </c>
    </row>
    <row r="84" spans="1:4" s="66" customFormat="1" ht="25.5" customHeight="1" thickBot="1" x14ac:dyDescent="0.3">
      <c r="A84" s="56" t="s">
        <v>375</v>
      </c>
      <c r="B84" s="57" t="s">
        <v>376</v>
      </c>
      <c r="C84" s="58" t="s">
        <v>377</v>
      </c>
      <c r="D84" s="47">
        <v>0</v>
      </c>
    </row>
    <row r="85" spans="1:4" s="48" customFormat="1" ht="13.5" thickBot="1" x14ac:dyDescent="0.3">
      <c r="A85" s="56" t="s">
        <v>208</v>
      </c>
      <c r="B85" s="57" t="s">
        <v>234</v>
      </c>
      <c r="C85" s="58"/>
      <c r="D85" s="50"/>
    </row>
    <row r="86" spans="1:4" s="48" customFormat="1" ht="51.75" thickBot="1" x14ac:dyDescent="0.3">
      <c r="A86" s="44" t="s">
        <v>235</v>
      </c>
      <c r="B86" s="45" t="s">
        <v>503</v>
      </c>
      <c r="C86" s="46"/>
      <c r="D86" s="50"/>
    </row>
    <row r="87" spans="1:4" s="66" customFormat="1" ht="26.25" thickBot="1" x14ac:dyDescent="0.3">
      <c r="A87" s="56" t="s">
        <v>378</v>
      </c>
      <c r="B87" s="57" t="s">
        <v>504</v>
      </c>
      <c r="C87" s="58"/>
      <c r="D87" s="50"/>
    </row>
    <row r="88" spans="1:4" s="66" customFormat="1" x14ac:dyDescent="0.25">
      <c r="A88" s="249" t="s">
        <v>237</v>
      </c>
      <c r="B88" s="252" t="s">
        <v>505</v>
      </c>
      <c r="C88" s="62" t="s">
        <v>205</v>
      </c>
      <c r="D88" s="52" t="s">
        <v>50</v>
      </c>
    </row>
    <row r="89" spans="1:4" s="48" customFormat="1" ht="13.5" customHeight="1" thickBot="1" x14ac:dyDescent="0.3">
      <c r="A89" s="251"/>
      <c r="B89" s="254"/>
      <c r="C89" s="65" t="s">
        <v>239</v>
      </c>
      <c r="D89" s="93" t="s">
        <v>365</v>
      </c>
    </row>
    <row r="90" spans="1:4" s="48" customFormat="1" ht="15.75" customHeight="1" thickBot="1" x14ac:dyDescent="0.3">
      <c r="A90" s="56" t="s">
        <v>241</v>
      </c>
      <c r="B90" s="57" t="s">
        <v>506</v>
      </c>
      <c r="C90" s="58"/>
      <c r="D90" s="50"/>
    </row>
    <row r="91" spans="1:4" s="48" customFormat="1" ht="59.1" customHeight="1" thickBot="1" x14ac:dyDescent="0.3">
      <c r="A91" s="44" t="s">
        <v>381</v>
      </c>
      <c r="B91" s="94" t="s">
        <v>382</v>
      </c>
      <c r="C91" s="46"/>
      <c r="D91" s="50"/>
    </row>
    <row r="92" spans="1:4" s="66" customFormat="1" ht="26.25" thickBot="1" x14ac:dyDescent="0.3">
      <c r="A92" s="44" t="s">
        <v>245</v>
      </c>
      <c r="B92" s="45" t="s">
        <v>507</v>
      </c>
      <c r="C92" s="46"/>
      <c r="D92" s="50"/>
    </row>
    <row r="93" spans="1:4" s="66" customFormat="1" ht="26.45" customHeight="1" thickBot="1" x14ac:dyDescent="0.3">
      <c r="A93" s="44" t="s">
        <v>384</v>
      </c>
      <c r="B93" s="45" t="s">
        <v>385</v>
      </c>
      <c r="C93" s="46" t="s">
        <v>386</v>
      </c>
      <c r="D93" s="47" t="s">
        <v>387</v>
      </c>
    </row>
    <row r="94" spans="1:4" s="66" customFormat="1" ht="53.25" customHeight="1" thickBot="1" x14ac:dyDescent="0.3">
      <c r="A94" s="44" t="s">
        <v>388</v>
      </c>
      <c r="B94" s="45" t="s">
        <v>389</v>
      </c>
      <c r="C94" s="46"/>
      <c r="D94" s="50"/>
    </row>
    <row r="95" spans="1:4" s="66" customFormat="1" ht="148.5" customHeight="1" thickBot="1" x14ac:dyDescent="0.3">
      <c r="A95" s="44" t="s">
        <v>390</v>
      </c>
      <c r="B95" s="45" t="s">
        <v>508</v>
      </c>
      <c r="C95" s="46"/>
      <c r="D95" s="50"/>
    </row>
    <row r="96" spans="1:4" s="66" customFormat="1" ht="30" customHeight="1" thickBot="1" x14ac:dyDescent="0.3">
      <c r="A96" s="44" t="s">
        <v>392</v>
      </c>
      <c r="B96" s="45" t="s">
        <v>393</v>
      </c>
      <c r="C96" s="46"/>
      <c r="D96" s="50"/>
    </row>
    <row r="97" spans="1:4" s="66" customFormat="1" ht="13.5" thickBot="1" x14ac:dyDescent="0.3">
      <c r="A97" s="44" t="s">
        <v>255</v>
      </c>
      <c r="B97" s="45" t="s">
        <v>394</v>
      </c>
      <c r="C97" s="46"/>
      <c r="D97" s="50"/>
    </row>
    <row r="98" spans="1:4" s="66" customFormat="1" ht="26.25" thickBot="1" x14ac:dyDescent="0.3">
      <c r="A98" s="44" t="s">
        <v>395</v>
      </c>
      <c r="B98" s="45" t="s">
        <v>396</v>
      </c>
      <c r="C98" s="46" t="s">
        <v>397</v>
      </c>
      <c r="D98" s="47" t="s">
        <v>398</v>
      </c>
    </row>
    <row r="99" spans="1:4" s="66" customFormat="1" x14ac:dyDescent="0.25">
      <c r="A99" s="240" t="s">
        <v>399</v>
      </c>
      <c r="B99" s="243" t="s">
        <v>400</v>
      </c>
      <c r="C99" s="51" t="s">
        <v>401</v>
      </c>
      <c r="D99" s="52" t="s">
        <v>402</v>
      </c>
    </row>
    <row r="100" spans="1:4" s="66" customFormat="1" ht="13.5" customHeight="1" x14ac:dyDescent="0.25">
      <c r="A100" s="241"/>
      <c r="B100" s="244"/>
      <c r="C100" s="53" t="s">
        <v>403</v>
      </c>
      <c r="D100" s="28" t="s">
        <v>509</v>
      </c>
    </row>
    <row r="101" spans="1:4" s="66" customFormat="1" ht="15.75" customHeight="1" x14ac:dyDescent="0.25">
      <c r="A101" s="241"/>
      <c r="B101" s="244"/>
      <c r="C101" s="275"/>
      <c r="D101" s="273"/>
    </row>
    <row r="102" spans="1:4" s="66" customFormat="1" ht="57.95" customHeight="1" thickBot="1" x14ac:dyDescent="0.3">
      <c r="A102" s="242"/>
      <c r="B102" s="245"/>
      <c r="C102" s="276"/>
      <c r="D102" s="274"/>
    </row>
    <row r="103" spans="1:4" s="66" customFormat="1" ht="28.5" customHeight="1" thickBot="1" x14ac:dyDescent="0.3">
      <c r="A103" s="44" t="s">
        <v>399</v>
      </c>
      <c r="B103" s="45" t="s">
        <v>405</v>
      </c>
      <c r="C103" s="46"/>
      <c r="D103" s="50"/>
    </row>
    <row r="104" spans="1:4" s="66" customFormat="1" ht="77.25" thickBot="1" x14ac:dyDescent="0.3">
      <c r="A104" s="44" t="s">
        <v>399</v>
      </c>
      <c r="B104" s="45" t="s">
        <v>510</v>
      </c>
      <c r="C104" s="46" t="s">
        <v>407</v>
      </c>
      <c r="D104" s="47" t="s">
        <v>456</v>
      </c>
    </row>
    <row r="105" spans="1:4" s="66" customFormat="1" ht="53.25" customHeight="1" x14ac:dyDescent="0.25">
      <c r="A105" s="255" t="s">
        <v>399</v>
      </c>
      <c r="B105" s="243" t="s">
        <v>511</v>
      </c>
      <c r="C105" s="51" t="s">
        <v>205</v>
      </c>
      <c r="D105" s="52" t="s">
        <v>410</v>
      </c>
    </row>
    <row r="106" spans="1:4" s="66" customFormat="1" ht="13.5" customHeight="1" thickBot="1" x14ac:dyDescent="0.3">
      <c r="A106" s="257"/>
      <c r="B106" s="245"/>
      <c r="C106" s="54" t="s">
        <v>206</v>
      </c>
      <c r="D106" s="31" t="s">
        <v>411</v>
      </c>
    </row>
    <row r="107" spans="1:4" s="66" customFormat="1" ht="38.25" customHeight="1" thickBot="1" x14ac:dyDescent="0.3">
      <c r="A107" s="44" t="s">
        <v>399</v>
      </c>
      <c r="B107" s="45" t="s">
        <v>412</v>
      </c>
      <c r="C107" s="46"/>
      <c r="D107" s="50"/>
    </row>
    <row r="108" spans="1:4" s="66" customFormat="1" ht="33.950000000000003" customHeight="1" thickBot="1" x14ac:dyDescent="0.3">
      <c r="A108" s="44" t="s">
        <v>399</v>
      </c>
      <c r="B108" s="45" t="s">
        <v>413</v>
      </c>
      <c r="C108" s="95"/>
      <c r="D108" s="50"/>
    </row>
    <row r="109" spans="1:4" s="66" customFormat="1" ht="40.5" customHeight="1" thickBot="1" x14ac:dyDescent="0.3">
      <c r="A109" s="44" t="s">
        <v>399</v>
      </c>
      <c r="B109" s="45" t="s">
        <v>414</v>
      </c>
      <c r="C109" s="46"/>
      <c r="D109" s="50"/>
    </row>
    <row r="110" spans="1:4" s="66" customFormat="1" ht="39" thickBot="1" x14ac:dyDescent="0.3">
      <c r="A110" s="44" t="s">
        <v>415</v>
      </c>
      <c r="B110" s="45" t="s">
        <v>416</v>
      </c>
      <c r="C110" s="46"/>
      <c r="D110" s="50"/>
    </row>
    <row r="111" spans="1:4" s="66" customFormat="1" ht="46.5" customHeight="1" thickBot="1" x14ac:dyDescent="0.3">
      <c r="A111" s="44" t="s">
        <v>264</v>
      </c>
      <c r="B111" s="45" t="s">
        <v>265</v>
      </c>
      <c r="C111" s="46"/>
      <c r="D111" s="50"/>
    </row>
    <row r="112" spans="1:4" s="66" customFormat="1" ht="26.25" thickBot="1" x14ac:dyDescent="0.3">
      <c r="A112" s="56" t="s">
        <v>266</v>
      </c>
      <c r="B112" s="57" t="s">
        <v>158</v>
      </c>
      <c r="C112" s="58"/>
      <c r="D112" s="50"/>
    </row>
    <row r="113" spans="1:4" s="59" customFormat="1" ht="80.45" customHeight="1" thickBot="1" x14ac:dyDescent="0.3">
      <c r="A113" s="44" t="s">
        <v>268</v>
      </c>
      <c r="B113" s="45" t="s">
        <v>417</v>
      </c>
      <c r="C113" s="46"/>
      <c r="D113" s="50"/>
    </row>
    <row r="114" spans="1:4" s="66" customFormat="1" ht="39" thickBot="1" x14ac:dyDescent="0.3">
      <c r="A114" s="44" t="s">
        <v>268</v>
      </c>
      <c r="B114" s="45" t="s">
        <v>418</v>
      </c>
      <c r="C114" s="46"/>
      <c r="D114" s="50"/>
    </row>
    <row r="115" spans="1:4" s="66" customFormat="1" ht="62.1" customHeight="1" thickBot="1" x14ac:dyDescent="0.3">
      <c r="A115" s="44" t="s">
        <v>268</v>
      </c>
      <c r="B115" s="45" t="s">
        <v>512</v>
      </c>
      <c r="C115" s="46"/>
      <c r="D115" s="50"/>
    </row>
    <row r="116" spans="1:4" s="66" customFormat="1" ht="69" customHeight="1" thickBot="1" x14ac:dyDescent="0.3">
      <c r="A116" s="44" t="s">
        <v>420</v>
      </c>
      <c r="B116" s="45" t="s">
        <v>513</v>
      </c>
      <c r="C116" s="46"/>
      <c r="D116" s="50"/>
    </row>
    <row r="117" spans="1:4" s="66" customFormat="1" x14ac:dyDescent="0.25">
      <c r="A117" s="249" t="s">
        <v>422</v>
      </c>
      <c r="B117" s="252" t="s">
        <v>423</v>
      </c>
      <c r="C117" s="62" t="s">
        <v>205</v>
      </c>
      <c r="D117" s="52" t="s">
        <v>514</v>
      </c>
    </row>
    <row r="118" spans="1:4" s="64" customFormat="1" ht="39" customHeight="1" thickBot="1" x14ac:dyDescent="0.3">
      <c r="A118" s="251"/>
      <c r="B118" s="254"/>
      <c r="C118" s="65" t="s">
        <v>206</v>
      </c>
      <c r="D118" s="31" t="s">
        <v>515</v>
      </c>
    </row>
    <row r="119" spans="1:4" s="64" customFormat="1" ht="78" customHeight="1" thickBot="1" x14ac:dyDescent="0.3">
      <c r="A119" s="44" t="s">
        <v>424</v>
      </c>
      <c r="B119" s="45" t="s">
        <v>516</v>
      </c>
      <c r="C119" s="46"/>
      <c r="D119" s="50"/>
    </row>
    <row r="120" spans="1:4" s="66" customFormat="1" ht="64.5" customHeight="1" thickBot="1" x14ac:dyDescent="0.3">
      <c r="A120" s="44" t="s">
        <v>272</v>
      </c>
      <c r="B120" s="45" t="s">
        <v>517</v>
      </c>
      <c r="C120" s="46"/>
      <c r="D120" s="50"/>
    </row>
    <row r="121" spans="1:4" s="66" customFormat="1" ht="78" customHeight="1" thickBot="1" x14ac:dyDescent="0.3">
      <c r="A121" s="44" t="s">
        <v>272</v>
      </c>
      <c r="B121" s="45" t="s">
        <v>427</v>
      </c>
      <c r="C121" s="46"/>
      <c r="D121" s="50"/>
    </row>
    <row r="122" spans="1:4" s="66" customFormat="1" ht="54" customHeight="1" x14ac:dyDescent="0.25">
      <c r="A122" s="249" t="s">
        <v>279</v>
      </c>
      <c r="B122" s="252" t="s">
        <v>518</v>
      </c>
      <c r="C122" s="62" t="s">
        <v>205</v>
      </c>
      <c r="D122" s="52" t="s">
        <v>50</v>
      </c>
    </row>
    <row r="123" spans="1:4" s="59" customFormat="1" ht="13.5" customHeight="1" thickBot="1" x14ac:dyDescent="0.3">
      <c r="A123" s="251"/>
      <c r="B123" s="254"/>
      <c r="C123" s="65" t="s">
        <v>239</v>
      </c>
      <c r="D123" s="31" t="s">
        <v>365</v>
      </c>
    </row>
    <row r="124" spans="1:4" s="59" customFormat="1" ht="27.75" customHeight="1" thickBot="1" x14ac:dyDescent="0.3">
      <c r="A124" s="56" t="s">
        <v>281</v>
      </c>
      <c r="B124" s="57" t="s">
        <v>429</v>
      </c>
      <c r="C124" s="58"/>
      <c r="D124" s="50"/>
    </row>
    <row r="125" spans="1:4" s="59" customFormat="1" ht="28.5" customHeight="1" thickBot="1" x14ac:dyDescent="0.3">
      <c r="A125" s="44" t="s">
        <v>283</v>
      </c>
      <c r="B125" s="45" t="s">
        <v>430</v>
      </c>
      <c r="C125" s="46"/>
      <c r="D125" s="50"/>
    </row>
    <row r="126" spans="1:4" s="66" customFormat="1" ht="30" customHeight="1" thickBot="1" x14ac:dyDescent="0.3">
      <c r="A126" s="44" t="s">
        <v>283</v>
      </c>
      <c r="B126" s="45" t="s">
        <v>285</v>
      </c>
      <c r="C126" s="46"/>
      <c r="D126" s="50"/>
    </row>
    <row r="127" spans="1:4" s="66" customFormat="1" ht="13.5" customHeight="1" x14ac:dyDescent="0.25">
      <c r="A127" s="240" t="s">
        <v>283</v>
      </c>
      <c r="B127" s="243" t="s">
        <v>431</v>
      </c>
      <c r="C127" s="51" t="s">
        <v>205</v>
      </c>
      <c r="D127" s="52" t="s">
        <v>432</v>
      </c>
    </row>
    <row r="128" spans="1:4" s="66" customFormat="1" ht="13.5" customHeight="1" x14ac:dyDescent="0.25">
      <c r="A128" s="241"/>
      <c r="B128" s="244"/>
      <c r="C128" s="53" t="s">
        <v>433</v>
      </c>
      <c r="D128" s="28" t="s">
        <v>434</v>
      </c>
    </row>
    <row r="129" spans="1:4" s="66" customFormat="1" ht="75.75" customHeight="1" thickBot="1" x14ac:dyDescent="0.3">
      <c r="A129" s="242"/>
      <c r="B129" s="245"/>
      <c r="C129" s="54" t="s">
        <v>435</v>
      </c>
      <c r="D129" s="31" t="s">
        <v>434</v>
      </c>
    </row>
    <row r="130" spans="1:4" s="66" customFormat="1" ht="51.75" customHeight="1" x14ac:dyDescent="0.25">
      <c r="A130" s="240" t="s">
        <v>283</v>
      </c>
      <c r="B130" s="243" t="s">
        <v>436</v>
      </c>
      <c r="C130" s="51" t="s">
        <v>437</v>
      </c>
      <c r="D130" s="52" t="s">
        <v>438</v>
      </c>
    </row>
    <row r="131" spans="1:4" s="66" customFormat="1" ht="15" customHeight="1" x14ac:dyDescent="0.25">
      <c r="A131" s="241"/>
      <c r="B131" s="244"/>
      <c r="C131" s="53" t="s">
        <v>439</v>
      </c>
      <c r="D131" s="28" t="s">
        <v>440</v>
      </c>
    </row>
    <row r="132" spans="1:4" s="66" customFormat="1" ht="15.75" customHeight="1" thickBot="1" x14ac:dyDescent="0.3">
      <c r="A132" s="242"/>
      <c r="B132" s="245"/>
      <c r="C132" s="54" t="s">
        <v>441</v>
      </c>
      <c r="D132" s="31">
        <v>10</v>
      </c>
    </row>
    <row r="133" spans="1:4" s="66" customFormat="1" ht="72.95" customHeight="1" thickBot="1" x14ac:dyDescent="0.3">
      <c r="A133" s="44" t="s">
        <v>283</v>
      </c>
      <c r="B133" s="45" t="s">
        <v>443</v>
      </c>
      <c r="C133" s="46" t="s">
        <v>444</v>
      </c>
      <c r="D133" s="50"/>
    </row>
    <row r="134" spans="1:4" s="66" customFormat="1" ht="51.75" thickBot="1" x14ac:dyDescent="0.3">
      <c r="A134" s="44" t="s">
        <v>283</v>
      </c>
      <c r="B134" s="45" t="s">
        <v>519</v>
      </c>
      <c r="C134" s="46"/>
      <c r="D134" s="50"/>
    </row>
    <row r="135" spans="1:4" s="66" customFormat="1" ht="52.5" customHeight="1" thickBot="1" x14ac:dyDescent="0.3">
      <c r="A135" s="44" t="s">
        <v>283</v>
      </c>
      <c r="B135" s="45" t="s">
        <v>520</v>
      </c>
      <c r="C135" s="46"/>
      <c r="D135" s="50"/>
    </row>
    <row r="136" spans="1:4" s="66" customFormat="1" ht="31.5" customHeight="1" x14ac:dyDescent="0.25">
      <c r="A136" s="240" t="s">
        <v>289</v>
      </c>
      <c r="B136" s="243" t="s">
        <v>446</v>
      </c>
      <c r="C136" s="51" t="s">
        <v>205</v>
      </c>
      <c r="D136" s="52" t="s">
        <v>447</v>
      </c>
    </row>
    <row r="137" spans="1:4" s="66" customFormat="1" ht="13.5" customHeight="1" x14ac:dyDescent="0.25">
      <c r="A137" s="241"/>
      <c r="B137" s="244"/>
      <c r="C137" s="53" t="s">
        <v>239</v>
      </c>
      <c r="D137" s="28">
        <v>10007</v>
      </c>
    </row>
    <row r="138" spans="1:4" s="66" customFormat="1" ht="150" customHeight="1" thickBot="1" x14ac:dyDescent="0.3">
      <c r="A138" s="242"/>
      <c r="B138" s="245"/>
      <c r="C138" s="96"/>
      <c r="D138" s="72"/>
    </row>
    <row r="139" spans="1:4" s="66" customFormat="1" ht="81" customHeight="1" thickBot="1" x14ac:dyDescent="0.3">
      <c r="A139" s="56" t="s">
        <v>215</v>
      </c>
      <c r="B139" s="45" t="s">
        <v>448</v>
      </c>
      <c r="C139" s="58"/>
      <c r="D139" s="50"/>
    </row>
    <row r="140" spans="1:4" s="64" customFormat="1" ht="18" customHeight="1" thickBot="1" x14ac:dyDescent="0.3">
      <c r="A140" s="44" t="s">
        <v>215</v>
      </c>
      <c r="B140" s="45" t="s">
        <v>521</v>
      </c>
      <c r="C140" s="46"/>
      <c r="D140" s="50"/>
    </row>
    <row r="141" spans="1:4" s="64" customFormat="1" ht="39" thickBot="1" x14ac:dyDescent="0.3">
      <c r="A141" s="44" t="s">
        <v>215</v>
      </c>
      <c r="B141" s="45" t="s">
        <v>522</v>
      </c>
      <c r="C141" s="46"/>
      <c r="D141" s="50"/>
    </row>
    <row r="142" spans="1:4" s="66" customFormat="1" ht="32.450000000000003" customHeight="1" thickBot="1" x14ac:dyDescent="0.3">
      <c r="A142" s="44" t="s">
        <v>294</v>
      </c>
      <c r="B142" s="45" t="s">
        <v>295</v>
      </c>
      <c r="C142" s="46"/>
      <c r="D142" s="50"/>
    </row>
    <row r="143" spans="1:4" s="66" customFormat="1" x14ac:dyDescent="0.25">
      <c r="A143" s="240" t="s">
        <v>296</v>
      </c>
      <c r="B143" s="243" t="s">
        <v>297</v>
      </c>
      <c r="C143" s="51" t="s">
        <v>298</v>
      </c>
      <c r="D143" s="52">
        <v>3</v>
      </c>
    </row>
    <row r="144" spans="1:4" s="66" customFormat="1" ht="13.5" thickBot="1" x14ac:dyDescent="0.3">
      <c r="A144" s="242"/>
      <c r="B144" s="245"/>
      <c r="C144" s="54" t="s">
        <v>299</v>
      </c>
      <c r="D144" s="31">
        <v>36000</v>
      </c>
    </row>
    <row r="145" spans="1:5" s="66" customFormat="1" ht="27.75" customHeight="1" thickBot="1" x14ac:dyDescent="0.3">
      <c r="A145" s="44" t="s">
        <v>523</v>
      </c>
      <c r="B145" s="45" t="s">
        <v>524</v>
      </c>
      <c r="C145" s="46"/>
      <c r="D145" s="47" t="s">
        <v>525</v>
      </c>
    </row>
    <row r="146" spans="1:5" s="66" customFormat="1" ht="34.5" customHeight="1" x14ac:dyDescent="0.25">
      <c r="A146" s="240" t="s">
        <v>300</v>
      </c>
      <c r="B146" s="243" t="s">
        <v>301</v>
      </c>
      <c r="C146" s="51" t="s">
        <v>302</v>
      </c>
      <c r="D146" s="52">
        <v>4</v>
      </c>
    </row>
    <row r="147" spans="1:5" s="66" customFormat="1" ht="13.5" customHeight="1" thickBot="1" x14ac:dyDescent="0.3">
      <c r="A147" s="242"/>
      <c r="B147" s="245"/>
      <c r="C147" s="54" t="s">
        <v>303</v>
      </c>
      <c r="D147" s="31">
        <v>100000</v>
      </c>
    </row>
    <row r="148" spans="1:5" s="66" customFormat="1" ht="15.75" customHeight="1" thickBot="1" x14ac:dyDescent="0.3">
      <c r="A148" s="44" t="s">
        <v>304</v>
      </c>
      <c r="B148" s="45" t="s">
        <v>450</v>
      </c>
      <c r="C148" s="46" t="s">
        <v>306</v>
      </c>
      <c r="D148" s="47">
        <v>2</v>
      </c>
    </row>
    <row r="149" spans="1:5" s="66" customFormat="1" ht="39" thickBot="1" x14ac:dyDescent="0.3">
      <c r="A149" s="44" t="s">
        <v>451</v>
      </c>
      <c r="B149" s="45" t="s">
        <v>452</v>
      </c>
      <c r="C149" s="58"/>
      <c r="D149" s="50"/>
    </row>
    <row r="150" spans="1:5" s="66" customFormat="1" ht="13.5" thickBot="1" x14ac:dyDescent="0.3">
      <c r="A150" s="79"/>
      <c r="B150" s="79"/>
      <c r="C150" s="79"/>
      <c r="D150" s="79"/>
    </row>
    <row r="151" spans="1:5" s="80" customFormat="1" ht="20.100000000000001" customHeight="1" thickBot="1" x14ac:dyDescent="0.3">
      <c r="A151" s="234" t="s">
        <v>310</v>
      </c>
      <c r="B151" s="235"/>
      <c r="C151" s="235"/>
      <c r="D151" s="235"/>
      <c r="E151" s="236"/>
    </row>
    <row r="152" spans="1:5" s="81" customFormat="1" ht="45" customHeight="1" thickBot="1" x14ac:dyDescent="0.3">
      <c r="A152" s="237" t="s">
        <v>311</v>
      </c>
      <c r="B152" s="238"/>
      <c r="C152" s="238"/>
      <c r="D152" s="238"/>
      <c r="E152" s="239"/>
    </row>
    <row r="153" spans="1:5" s="43" customFormat="1" ht="67.5" customHeight="1" thickBot="1" x14ac:dyDescent="0.3">
      <c r="A153" s="40" t="s">
        <v>312</v>
      </c>
      <c r="B153" s="41" t="s">
        <v>105</v>
      </c>
      <c r="C153" s="41" t="s">
        <v>106</v>
      </c>
      <c r="D153" s="41" t="s">
        <v>107</v>
      </c>
      <c r="E153" s="42" t="s">
        <v>313</v>
      </c>
    </row>
    <row r="154" spans="1:5" s="80" customFormat="1" ht="15" customHeight="1" x14ac:dyDescent="0.25">
      <c r="A154" s="240" t="s">
        <v>453</v>
      </c>
      <c r="B154" s="243" t="s">
        <v>526</v>
      </c>
      <c r="C154" s="62" t="s">
        <v>205</v>
      </c>
      <c r="D154" s="82" t="s">
        <v>402</v>
      </c>
      <c r="E154" s="246">
        <f>-200*('PPI Adj'!C7)</f>
        <v>-200.8</v>
      </c>
    </row>
    <row r="155" spans="1:5" s="48" customFormat="1" ht="26.25" customHeight="1" x14ac:dyDescent="0.25">
      <c r="A155" s="241"/>
      <c r="B155" s="244"/>
      <c r="C155" s="77" t="s">
        <v>239</v>
      </c>
      <c r="D155" s="83" t="s">
        <v>455</v>
      </c>
      <c r="E155" s="247"/>
    </row>
    <row r="156" spans="1:5" s="48" customFormat="1" ht="40.5" customHeight="1" x14ac:dyDescent="0.25">
      <c r="A156" s="241"/>
      <c r="B156" s="244"/>
      <c r="C156" s="77" t="s">
        <v>407</v>
      </c>
      <c r="D156" s="83" t="s">
        <v>527</v>
      </c>
      <c r="E156" s="247"/>
    </row>
    <row r="157" spans="1:5" ht="47.25" customHeight="1" x14ac:dyDescent="0.2">
      <c r="A157" s="241"/>
      <c r="B157" s="244"/>
      <c r="C157" s="77" t="s">
        <v>457</v>
      </c>
      <c r="D157" s="83">
        <v>800</v>
      </c>
      <c r="E157" s="247"/>
    </row>
    <row r="158" spans="1:5" s="104" customFormat="1" ht="15.6" customHeight="1" thickBot="1" x14ac:dyDescent="0.25">
      <c r="A158" s="242"/>
      <c r="B158" s="245"/>
      <c r="C158" s="65" t="s">
        <v>458</v>
      </c>
      <c r="D158" s="84">
        <v>2500</v>
      </c>
      <c r="E158" s="248"/>
    </row>
    <row r="159" spans="1:5" ht="15.6" customHeight="1" thickBot="1" x14ac:dyDescent="0.25">
      <c r="A159" s="44" t="s">
        <v>459</v>
      </c>
      <c r="B159" s="45" t="s">
        <v>460</v>
      </c>
      <c r="C159" s="46"/>
      <c r="D159" s="36"/>
      <c r="E159" s="161">
        <f>565*('PPI Adj'!C7)</f>
        <v>567.26</v>
      </c>
    </row>
    <row r="160" spans="1:5" ht="25.5" x14ac:dyDescent="0.2">
      <c r="A160" s="240" t="s">
        <v>461</v>
      </c>
      <c r="B160" s="243" t="s">
        <v>528</v>
      </c>
      <c r="C160" s="51" t="s">
        <v>316</v>
      </c>
      <c r="D160" s="82" t="s">
        <v>463</v>
      </c>
      <c r="E160" s="277">
        <f>3600*('PPI Adj'!C7)</f>
        <v>3614.4</v>
      </c>
    </row>
    <row r="161" spans="1:5" ht="25.5" x14ac:dyDescent="0.2">
      <c r="A161" s="241"/>
      <c r="B161" s="244"/>
      <c r="C161" s="53" t="s">
        <v>318</v>
      </c>
      <c r="D161" s="83" t="s">
        <v>464</v>
      </c>
      <c r="E161" s="278"/>
    </row>
    <row r="162" spans="1:5" ht="93.6" customHeight="1" thickBot="1" x14ac:dyDescent="0.25">
      <c r="A162" s="242"/>
      <c r="B162" s="245"/>
      <c r="C162" s="54" t="s">
        <v>320</v>
      </c>
      <c r="D162" s="84" t="s">
        <v>465</v>
      </c>
      <c r="E162" s="279"/>
    </row>
  </sheetData>
  <sheetProtection algorithmName="SHA-512" hashValue="rVGhoXN7ygbAj0qdaTy6OQWaAvEvrKQbvCvKbDI7tmrgsDucF84a4Gu4hY8sEfjiLuLK/6LT7+Kn1J+1/gptjw==" saltValue="EE58E1I1KUHfxx6te4/e4g==" spinCount="100000" sheet="1" objects="1" scenarios="1" formatRows="0"/>
  <mergeCells count="55">
    <mergeCell ref="A20:D20"/>
    <mergeCell ref="B3:E3"/>
    <mergeCell ref="A4:E4"/>
    <mergeCell ref="A5:E5"/>
    <mergeCell ref="A7:C7"/>
    <mergeCell ref="A17:C17"/>
    <mergeCell ref="A21:D21"/>
    <mergeCell ref="A33:D33"/>
    <mergeCell ref="A34:A36"/>
    <mergeCell ref="B34:B36"/>
    <mergeCell ref="A41:A43"/>
    <mergeCell ref="B41:B43"/>
    <mergeCell ref="A49:A50"/>
    <mergeCell ref="B49:B50"/>
    <mergeCell ref="A54:A61"/>
    <mergeCell ref="B54:B61"/>
    <mergeCell ref="A62:A63"/>
    <mergeCell ref="B62:B63"/>
    <mergeCell ref="D101:D102"/>
    <mergeCell ref="A64:A65"/>
    <mergeCell ref="B64:B65"/>
    <mergeCell ref="A70:A71"/>
    <mergeCell ref="B70:B71"/>
    <mergeCell ref="A77:D77"/>
    <mergeCell ref="A81:A83"/>
    <mergeCell ref="B81:B83"/>
    <mergeCell ref="A88:A89"/>
    <mergeCell ref="B88:B89"/>
    <mergeCell ref="A99:A102"/>
    <mergeCell ref="B99:B102"/>
    <mergeCell ref="C101:C102"/>
    <mergeCell ref="A105:A106"/>
    <mergeCell ref="B105:B106"/>
    <mergeCell ref="A117:A118"/>
    <mergeCell ref="B117:B118"/>
    <mergeCell ref="A122:A123"/>
    <mergeCell ref="B122:B123"/>
    <mergeCell ref="A152:E152"/>
    <mergeCell ref="A127:A129"/>
    <mergeCell ref="B127:B129"/>
    <mergeCell ref="A130:A132"/>
    <mergeCell ref="B130:B132"/>
    <mergeCell ref="A136:A138"/>
    <mergeCell ref="B136:B138"/>
    <mergeCell ref="A143:A144"/>
    <mergeCell ref="B143:B144"/>
    <mergeCell ref="A146:A147"/>
    <mergeCell ref="B146:B147"/>
    <mergeCell ref="A151:E151"/>
    <mergeCell ref="A154:A158"/>
    <mergeCell ref="B154:B158"/>
    <mergeCell ref="E154:E158"/>
    <mergeCell ref="A160:A162"/>
    <mergeCell ref="B160:B162"/>
    <mergeCell ref="E160:E162"/>
  </mergeCells>
  <conditionalFormatting sqref="C8:C15">
    <cfRule type="expression" dxfId="46" priority="4">
      <formula>#REF!="No"</formula>
    </cfRule>
  </conditionalFormatting>
  <conditionalFormatting sqref="C18 C154:E162">
    <cfRule type="expression" dxfId="45" priority="5">
      <formula>#REF!="No"</formula>
    </cfRule>
  </conditionalFormatting>
  <conditionalFormatting sqref="C23:D32">
    <cfRule type="expression" dxfId="44" priority="3">
      <formula>#REF!="No"</formula>
    </cfRule>
  </conditionalFormatting>
  <conditionalFormatting sqref="C34:D76">
    <cfRule type="expression" dxfId="43" priority="2">
      <formula>#REF!="No"</formula>
    </cfRule>
  </conditionalFormatting>
  <conditionalFormatting sqref="C78:D149">
    <cfRule type="expression" dxfId="42" priority="1">
      <formula>#REF!="No"</formula>
    </cfRule>
  </conditionalFormatting>
  <dataValidations count="1">
    <dataValidation type="decimal" operator="greaterThan" allowBlank="1" showInputMessage="1" showErrorMessage="1" error="Invalid Entry - Bidder must enter a value that is greater than $0" sqref="C18" xr:uid="{A8249F61-0EC5-490E-9D27-2C2E58E2A181}">
      <formula1>0</formula1>
    </dataValidation>
  </dataValidations>
  <pageMargins left="0.25" right="0.25"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5C2D-A160-46F2-9536-A172823501AE}">
  <sheetPr>
    <pageSetUpPr fitToPage="1"/>
  </sheetPr>
  <dimension ref="A1:I160"/>
  <sheetViews>
    <sheetView showGridLines="0" zoomScaleNormal="100" workbookViewId="0">
      <pane ySplit="5" topLeftCell="A6" activePane="bottomLeft" state="frozen"/>
      <selection activeCell="C18" sqref="C18"/>
      <selection pane="bottomLeft" activeCell="A4" sqref="A4:E4"/>
    </sheetView>
  </sheetViews>
  <sheetFormatPr defaultColWidth="9.140625" defaultRowHeight="12.75" x14ac:dyDescent="0.2"/>
  <cols>
    <col min="1" max="1" width="19.140625" style="2" customWidth="1"/>
    <col min="2" max="2" width="77.28515625" style="2" customWidth="1"/>
    <col min="3" max="3" width="24" style="19" customWidth="1"/>
    <col min="4" max="4" width="19.28515625" style="2" customWidth="1"/>
    <col min="5" max="5" width="13.7109375" style="2"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19</v>
      </c>
      <c r="C3" s="263"/>
      <c r="D3" s="263"/>
      <c r="E3" s="264"/>
    </row>
    <row r="4" spans="1:5" ht="24" thickBot="1" x14ac:dyDescent="0.25">
      <c r="A4" s="297" t="s">
        <v>8</v>
      </c>
      <c r="B4" s="298"/>
      <c r="C4" s="298"/>
      <c r="D4" s="298"/>
      <c r="E4" s="299"/>
    </row>
    <row r="5" spans="1:5" ht="21" thickBot="1" x14ac:dyDescent="0.25">
      <c r="A5" s="300" t="s">
        <v>529</v>
      </c>
      <c r="B5" s="301"/>
      <c r="C5" s="301"/>
      <c r="D5" s="301"/>
      <c r="E5" s="302"/>
    </row>
    <row r="6" spans="1:5" ht="13.5" thickBot="1" x14ac:dyDescent="0.25">
      <c r="A6" s="21"/>
      <c r="B6" s="21"/>
      <c r="C6" s="22"/>
      <c r="D6" s="21"/>
    </row>
    <row r="7" spans="1:5" s="8" customFormat="1" ht="20.100000000000001" customHeight="1" thickBot="1" x14ac:dyDescent="0.25">
      <c r="A7" s="280" t="s">
        <v>91</v>
      </c>
      <c r="B7" s="281"/>
      <c r="C7" s="282"/>
    </row>
    <row r="8" spans="1:5" x14ac:dyDescent="0.2">
      <c r="A8" s="88" t="s">
        <v>46</v>
      </c>
      <c r="B8" s="24" t="s">
        <v>92</v>
      </c>
      <c r="C8" s="89" t="s">
        <v>47</v>
      </c>
    </row>
    <row r="9" spans="1:5" x14ac:dyDescent="0.2">
      <c r="A9" s="26" t="s">
        <v>48</v>
      </c>
      <c r="B9" s="27" t="s">
        <v>93</v>
      </c>
      <c r="C9" s="28" t="s">
        <v>50</v>
      </c>
    </row>
    <row r="10" spans="1:5" x14ac:dyDescent="0.2">
      <c r="A10" s="26" t="s">
        <v>54</v>
      </c>
      <c r="B10" s="27" t="s">
        <v>94</v>
      </c>
      <c r="C10" s="28" t="s">
        <v>56</v>
      </c>
    </row>
    <row r="11" spans="1:5" ht="26.25" thickBot="1" x14ac:dyDescent="0.25">
      <c r="A11" s="29" t="s">
        <v>62</v>
      </c>
      <c r="B11" s="30" t="s">
        <v>95</v>
      </c>
      <c r="C11" s="31" t="s">
        <v>64</v>
      </c>
    </row>
    <row r="12" spans="1:5" x14ac:dyDescent="0.2">
      <c r="A12" s="88" t="s">
        <v>69</v>
      </c>
      <c r="B12" s="24" t="s">
        <v>96</v>
      </c>
      <c r="C12" s="89">
        <v>2024</v>
      </c>
    </row>
    <row r="13" spans="1:5" x14ac:dyDescent="0.2">
      <c r="A13" s="26" t="s">
        <v>70</v>
      </c>
      <c r="B13" s="27" t="s">
        <v>97</v>
      </c>
      <c r="C13" s="28" t="s">
        <v>72</v>
      </c>
    </row>
    <row r="14" spans="1:5" x14ac:dyDescent="0.2">
      <c r="A14" s="26" t="s">
        <v>77</v>
      </c>
      <c r="B14" s="27" t="s">
        <v>98</v>
      </c>
      <c r="C14" s="28" t="s">
        <v>72</v>
      </c>
    </row>
    <row r="15" spans="1:5" ht="28.5" customHeight="1" thickBot="1" x14ac:dyDescent="0.25">
      <c r="A15" s="90" t="s">
        <v>82</v>
      </c>
      <c r="B15" s="30" t="s">
        <v>99</v>
      </c>
      <c r="C15" s="91" t="s">
        <v>72</v>
      </c>
    </row>
    <row r="16" spans="1:5" s="32" customFormat="1" ht="13.5" thickBot="1" x14ac:dyDescent="0.25">
      <c r="C16" s="33"/>
    </row>
    <row r="17" spans="1:5" s="34" customFormat="1" ht="20.100000000000001" customHeight="1" thickBot="1" x14ac:dyDescent="0.25">
      <c r="A17" s="234" t="s">
        <v>100</v>
      </c>
      <c r="B17" s="235"/>
      <c r="C17" s="236"/>
    </row>
    <row r="18" spans="1:5" ht="108.75" customHeight="1" thickBot="1" x14ac:dyDescent="0.25">
      <c r="A18" s="90" t="s">
        <v>88</v>
      </c>
      <c r="B18" s="106" t="s">
        <v>101</v>
      </c>
      <c r="C18" s="164">
        <f>77006*('PPI Adj'!C7)</f>
        <v>77314.024000000005</v>
      </c>
    </row>
    <row r="19" spans="1:5" ht="13.5" thickBot="1" x14ac:dyDescent="0.25">
      <c r="A19" s="37"/>
      <c r="B19" s="38"/>
      <c r="C19" s="39"/>
    </row>
    <row r="20" spans="1:5" s="8" customFormat="1" ht="20.100000000000001" customHeight="1" thickBot="1" x14ac:dyDescent="0.25">
      <c r="A20" s="234" t="s">
        <v>102</v>
      </c>
      <c r="B20" s="235"/>
      <c r="C20" s="235"/>
      <c r="D20" s="236"/>
    </row>
    <row r="21" spans="1:5" ht="45" customHeight="1" thickBot="1" x14ac:dyDescent="0.25">
      <c r="A21" s="237" t="s">
        <v>103</v>
      </c>
      <c r="B21" s="238"/>
      <c r="C21" s="238"/>
      <c r="D21" s="239"/>
    </row>
    <row r="22" spans="1:5" s="43" customFormat="1" ht="26.25" thickBot="1" x14ac:dyDescent="0.3">
      <c r="A22" s="40" t="s">
        <v>104</v>
      </c>
      <c r="B22" s="41" t="s">
        <v>105</v>
      </c>
      <c r="C22" s="41" t="s">
        <v>106</v>
      </c>
      <c r="D22" s="42" t="s">
        <v>107</v>
      </c>
    </row>
    <row r="23" spans="1:5" s="48" customFormat="1" ht="13.5" thickBot="1" x14ac:dyDescent="0.3">
      <c r="A23" s="44" t="s">
        <v>108</v>
      </c>
      <c r="B23" s="45" t="s">
        <v>530</v>
      </c>
      <c r="C23" s="46" t="s">
        <v>110</v>
      </c>
      <c r="D23" s="47" t="s">
        <v>469</v>
      </c>
    </row>
    <row r="24" spans="1:5" s="48" customFormat="1" ht="26.25" thickBot="1" x14ac:dyDescent="0.3">
      <c r="A24" s="44" t="s">
        <v>108</v>
      </c>
      <c r="B24" s="45" t="s">
        <v>334</v>
      </c>
      <c r="C24" s="46" t="s">
        <v>113</v>
      </c>
      <c r="D24" s="91" t="s">
        <v>531</v>
      </c>
    </row>
    <row r="25" spans="1:5" s="48" customFormat="1" ht="13.5" thickBot="1" x14ac:dyDescent="0.3">
      <c r="A25" s="44" t="s">
        <v>108</v>
      </c>
      <c r="B25" s="45" t="s">
        <v>532</v>
      </c>
      <c r="C25" s="107"/>
      <c r="D25" s="108"/>
      <c r="E25" s="49"/>
    </row>
    <row r="26" spans="1:5" s="48" customFormat="1" ht="13.5" thickBot="1" x14ac:dyDescent="0.3">
      <c r="A26" s="44" t="s">
        <v>108</v>
      </c>
      <c r="B26" s="45" t="s">
        <v>336</v>
      </c>
      <c r="C26" s="107"/>
      <c r="D26" s="108"/>
    </row>
    <row r="27" spans="1:5" s="48" customFormat="1" ht="26.25" thickBot="1" x14ac:dyDescent="0.3">
      <c r="A27" s="44" t="s">
        <v>108</v>
      </c>
      <c r="B27" s="45" t="s">
        <v>472</v>
      </c>
      <c r="C27" s="46"/>
      <c r="D27" s="50"/>
      <c r="E27" s="92"/>
    </row>
    <row r="28" spans="1:5" s="48" customFormat="1" ht="13.5" thickBot="1" x14ac:dyDescent="0.3">
      <c r="A28" s="44" t="s">
        <v>108</v>
      </c>
      <c r="B28" s="45" t="s">
        <v>533</v>
      </c>
      <c r="C28" s="46"/>
      <c r="D28" s="50"/>
    </row>
    <row r="29" spans="1:5" s="48" customFormat="1" ht="13.5" thickBot="1" x14ac:dyDescent="0.3">
      <c r="A29" s="44" t="s">
        <v>108</v>
      </c>
      <c r="B29" s="45" t="s">
        <v>338</v>
      </c>
      <c r="C29" s="46"/>
      <c r="D29" s="50"/>
    </row>
    <row r="30" spans="1:5" s="48" customFormat="1" ht="26.25" thickBot="1" x14ac:dyDescent="0.3">
      <c r="A30" s="44" t="s">
        <v>108</v>
      </c>
      <c r="B30" s="45" t="s">
        <v>534</v>
      </c>
      <c r="C30" s="46" t="s">
        <v>119</v>
      </c>
      <c r="D30" s="47">
        <v>9000</v>
      </c>
    </row>
    <row r="31" spans="1:5" s="48" customFormat="1" ht="13.5" thickBot="1" x14ac:dyDescent="0.3">
      <c r="A31" s="44" t="s">
        <v>108</v>
      </c>
      <c r="B31" s="45" t="s">
        <v>340</v>
      </c>
      <c r="C31" s="46" t="s">
        <v>121</v>
      </c>
      <c r="D31" s="47" t="s">
        <v>475</v>
      </c>
    </row>
    <row r="32" spans="1:5" s="48" customFormat="1" ht="13.5" thickBot="1" x14ac:dyDescent="0.3">
      <c r="A32" s="44" t="s">
        <v>108</v>
      </c>
      <c r="B32" s="45" t="s">
        <v>341</v>
      </c>
      <c r="C32" s="107" t="s">
        <v>123</v>
      </c>
      <c r="D32" s="91" t="s">
        <v>342</v>
      </c>
    </row>
    <row r="33" spans="1:5" s="48" customFormat="1" ht="26.25" thickBot="1" x14ac:dyDescent="0.3">
      <c r="A33" s="44" t="s">
        <v>108</v>
      </c>
      <c r="B33" s="45" t="s">
        <v>124</v>
      </c>
      <c r="C33" s="107"/>
      <c r="D33" s="108"/>
    </row>
    <row r="34" spans="1:5" s="48" customFormat="1" ht="13.5" thickBot="1" x14ac:dyDescent="0.3">
      <c r="A34" s="260" t="s">
        <v>125</v>
      </c>
      <c r="B34" s="261"/>
      <c r="C34" s="261"/>
      <c r="D34" s="262"/>
    </row>
    <row r="35" spans="1:5" s="48" customFormat="1" ht="13.5" customHeight="1" thickBot="1" x14ac:dyDescent="0.3">
      <c r="A35" s="283" t="s">
        <v>126</v>
      </c>
      <c r="B35" s="284" t="s">
        <v>343</v>
      </c>
      <c r="C35" s="51" t="s">
        <v>128</v>
      </c>
      <c r="D35" s="52">
        <v>6</v>
      </c>
    </row>
    <row r="36" spans="1:5" s="48" customFormat="1" ht="13.5" thickBot="1" x14ac:dyDescent="0.3">
      <c r="A36" s="283"/>
      <c r="B36" s="284"/>
      <c r="C36" s="53" t="s">
        <v>129</v>
      </c>
      <c r="D36" s="28">
        <v>3.5</v>
      </c>
    </row>
    <row r="37" spans="1:5" s="48" customFormat="1" ht="13.5" thickBot="1" x14ac:dyDescent="0.3">
      <c r="A37" s="283"/>
      <c r="B37" s="284"/>
      <c r="C37" s="54" t="s">
        <v>130</v>
      </c>
      <c r="D37" s="31" t="s">
        <v>344</v>
      </c>
    </row>
    <row r="38" spans="1:5" s="48" customFormat="1" ht="26.25" thickBot="1" x14ac:dyDescent="0.3">
      <c r="A38" s="44" t="s">
        <v>126</v>
      </c>
      <c r="B38" s="45" t="s">
        <v>535</v>
      </c>
      <c r="C38" s="55"/>
      <c r="D38" s="109"/>
    </row>
    <row r="39" spans="1:5" s="48" customFormat="1" ht="13.5" thickBot="1" x14ac:dyDescent="0.3">
      <c r="A39" s="44" t="s">
        <v>133</v>
      </c>
      <c r="B39" s="45" t="s">
        <v>345</v>
      </c>
      <c r="C39" s="55" t="s">
        <v>135</v>
      </c>
      <c r="D39" s="47">
        <v>25.1</v>
      </c>
    </row>
    <row r="40" spans="1:5" s="48" customFormat="1" ht="26.25" thickBot="1" x14ac:dyDescent="0.3">
      <c r="A40" s="44" t="s">
        <v>136</v>
      </c>
      <c r="B40" s="45" t="s">
        <v>137</v>
      </c>
      <c r="C40" s="46"/>
      <c r="D40" s="109"/>
    </row>
    <row r="41" spans="1:5" s="48" customFormat="1" ht="14.25" customHeight="1" thickBot="1" x14ac:dyDescent="0.3">
      <c r="A41" s="44" t="s">
        <v>138</v>
      </c>
      <c r="B41" s="45" t="s">
        <v>346</v>
      </c>
      <c r="C41" s="46" t="s">
        <v>140</v>
      </c>
      <c r="D41" s="47">
        <v>250</v>
      </c>
    </row>
    <row r="42" spans="1:5" s="48" customFormat="1" ht="13.5" customHeight="1" thickBot="1" x14ac:dyDescent="0.3">
      <c r="A42" s="283" t="s">
        <v>138</v>
      </c>
      <c r="B42" s="284" t="s">
        <v>347</v>
      </c>
      <c r="C42" s="51" t="s">
        <v>142</v>
      </c>
      <c r="D42" s="52" t="s">
        <v>348</v>
      </c>
      <c r="E42" s="49"/>
    </row>
    <row r="43" spans="1:5" s="48" customFormat="1" ht="13.5" thickBot="1" x14ac:dyDescent="0.3">
      <c r="A43" s="283"/>
      <c r="B43" s="284"/>
      <c r="C43" s="53" t="s">
        <v>143</v>
      </c>
      <c r="D43" s="28">
        <v>650</v>
      </c>
    </row>
    <row r="44" spans="1:5" s="48" customFormat="1" ht="12.75" customHeight="1" thickBot="1" x14ac:dyDescent="0.3">
      <c r="A44" s="283"/>
      <c r="B44" s="284"/>
      <c r="C44" s="54" t="s">
        <v>144</v>
      </c>
      <c r="D44" s="31" t="s">
        <v>349</v>
      </c>
    </row>
    <row r="45" spans="1:5" s="48" customFormat="1" ht="13.5" thickBot="1" x14ac:dyDescent="0.3">
      <c r="A45" s="44" t="s">
        <v>138</v>
      </c>
      <c r="B45" s="45" t="s">
        <v>145</v>
      </c>
      <c r="C45" s="46"/>
      <c r="D45" s="109"/>
    </row>
    <row r="46" spans="1:5" s="48" customFormat="1" ht="13.5" thickBot="1" x14ac:dyDescent="0.3">
      <c r="A46" s="44" t="s">
        <v>146</v>
      </c>
      <c r="B46" s="45" t="s">
        <v>350</v>
      </c>
      <c r="C46" s="46" t="s">
        <v>148</v>
      </c>
      <c r="D46" s="47" t="s">
        <v>351</v>
      </c>
    </row>
    <row r="47" spans="1:5" s="48" customFormat="1" ht="13.5" thickBot="1" x14ac:dyDescent="0.3">
      <c r="A47" s="44" t="s">
        <v>150</v>
      </c>
      <c r="B47" s="45" t="s">
        <v>352</v>
      </c>
      <c r="C47" s="46" t="s">
        <v>152</v>
      </c>
      <c r="D47" s="47">
        <v>4130</v>
      </c>
    </row>
    <row r="48" spans="1:5" s="48" customFormat="1" ht="13.5" thickBot="1" x14ac:dyDescent="0.3">
      <c r="A48" s="44" t="s">
        <v>153</v>
      </c>
      <c r="B48" s="45" t="s">
        <v>353</v>
      </c>
      <c r="C48" s="46" t="s">
        <v>155</v>
      </c>
      <c r="D48" s="47">
        <v>5780</v>
      </c>
    </row>
    <row r="49" spans="1:7" s="48" customFormat="1" ht="30.95" customHeight="1" thickBot="1" x14ac:dyDescent="0.3">
      <c r="A49" s="44" t="s">
        <v>156</v>
      </c>
      <c r="B49" s="45" t="s">
        <v>495</v>
      </c>
      <c r="C49" s="46"/>
      <c r="D49" s="109"/>
    </row>
    <row r="50" spans="1:7" s="48" customFormat="1" ht="12.75" customHeight="1" thickBot="1" x14ac:dyDescent="0.3">
      <c r="A50" s="283" t="s">
        <v>156</v>
      </c>
      <c r="B50" s="284" t="s">
        <v>158</v>
      </c>
      <c r="C50" s="51" t="s">
        <v>159</v>
      </c>
      <c r="D50" s="52">
        <v>2065</v>
      </c>
    </row>
    <row r="51" spans="1:7" s="48" customFormat="1" ht="12.75" customHeight="1" thickBot="1" x14ac:dyDescent="0.3">
      <c r="A51" s="283"/>
      <c r="B51" s="284"/>
      <c r="C51" s="54" t="s">
        <v>160</v>
      </c>
      <c r="D51" s="31">
        <v>2757.5</v>
      </c>
    </row>
    <row r="52" spans="1:7" s="59" customFormat="1" ht="14.25" customHeight="1" thickBot="1" x14ac:dyDescent="0.3">
      <c r="A52" s="56" t="s">
        <v>161</v>
      </c>
      <c r="B52" s="57" t="s">
        <v>162</v>
      </c>
      <c r="C52" s="58" t="s">
        <v>163</v>
      </c>
      <c r="D52" s="47" t="s">
        <v>354</v>
      </c>
    </row>
    <row r="53" spans="1:7" s="48" customFormat="1" ht="51.75" thickBot="1" x14ac:dyDescent="0.3">
      <c r="A53" s="44" t="s">
        <v>165</v>
      </c>
      <c r="B53" s="45" t="s">
        <v>355</v>
      </c>
      <c r="C53" s="46" t="s">
        <v>167</v>
      </c>
      <c r="D53" s="47" t="s">
        <v>356</v>
      </c>
      <c r="E53" s="61"/>
      <c r="F53" s="61"/>
      <c r="G53" s="61"/>
    </row>
    <row r="54" spans="1:7" s="48" customFormat="1" ht="13.5" thickBot="1" x14ac:dyDescent="0.3">
      <c r="A54" s="44" t="s">
        <v>169</v>
      </c>
      <c r="B54" s="45" t="s">
        <v>357</v>
      </c>
      <c r="C54" s="46"/>
      <c r="D54" s="109"/>
    </row>
    <row r="55" spans="1:7" s="48" customFormat="1" ht="27" customHeight="1" thickBot="1" x14ac:dyDescent="0.3">
      <c r="A55" s="283" t="s">
        <v>171</v>
      </c>
      <c r="B55" s="284" t="s">
        <v>496</v>
      </c>
      <c r="C55" s="51" t="s">
        <v>173</v>
      </c>
      <c r="D55" s="52" t="s">
        <v>359</v>
      </c>
    </row>
    <row r="56" spans="1:7" s="48" customFormat="1" ht="13.5" customHeight="1" thickBot="1" x14ac:dyDescent="0.3">
      <c r="A56" s="283"/>
      <c r="B56" s="284"/>
      <c r="C56" s="53" t="s">
        <v>175</v>
      </c>
      <c r="D56" s="28" t="s">
        <v>360</v>
      </c>
    </row>
    <row r="57" spans="1:7" s="48" customFormat="1" ht="13.5" customHeight="1" thickBot="1" x14ac:dyDescent="0.3">
      <c r="A57" s="283"/>
      <c r="B57" s="284"/>
      <c r="C57" s="53" t="s">
        <v>176</v>
      </c>
      <c r="D57" s="28" t="s">
        <v>361</v>
      </c>
    </row>
    <row r="58" spans="1:7" s="48" customFormat="1" ht="13.5" customHeight="1" thickBot="1" x14ac:dyDescent="0.3">
      <c r="A58" s="283"/>
      <c r="B58" s="284"/>
      <c r="C58" s="53" t="s">
        <v>178</v>
      </c>
      <c r="D58" s="28" t="s">
        <v>362</v>
      </c>
    </row>
    <row r="59" spans="1:7" s="48" customFormat="1" ht="13.5" thickBot="1" x14ac:dyDescent="0.3">
      <c r="A59" s="283"/>
      <c r="B59" s="284"/>
      <c r="C59" s="53" t="s">
        <v>180</v>
      </c>
      <c r="D59" s="28" t="s">
        <v>181</v>
      </c>
    </row>
    <row r="60" spans="1:7" s="48" customFormat="1" ht="13.5" thickBot="1" x14ac:dyDescent="0.3">
      <c r="A60" s="283"/>
      <c r="B60" s="284"/>
      <c r="C60" s="53" t="s">
        <v>182</v>
      </c>
      <c r="D60" s="28" t="s">
        <v>360</v>
      </c>
    </row>
    <row r="61" spans="1:7" s="48" customFormat="1" ht="13.5" thickBot="1" x14ac:dyDescent="0.3">
      <c r="A61" s="283"/>
      <c r="B61" s="284"/>
      <c r="C61" s="53" t="s">
        <v>183</v>
      </c>
      <c r="D61" s="28" t="s">
        <v>181</v>
      </c>
    </row>
    <row r="62" spans="1:7" s="48" customFormat="1" ht="13.5" customHeight="1" thickBot="1" x14ac:dyDescent="0.3">
      <c r="A62" s="283"/>
      <c r="B62" s="284"/>
      <c r="C62" s="54" t="s">
        <v>184</v>
      </c>
      <c r="D62" s="31" t="s">
        <v>360</v>
      </c>
    </row>
    <row r="63" spans="1:7" s="64" customFormat="1" ht="13.5" customHeight="1" thickBot="1" x14ac:dyDescent="0.3">
      <c r="A63" s="290" t="s">
        <v>185</v>
      </c>
      <c r="B63" s="291" t="s">
        <v>186</v>
      </c>
      <c r="C63" s="62" t="s">
        <v>187</v>
      </c>
      <c r="D63" s="52" t="s">
        <v>363</v>
      </c>
    </row>
    <row r="64" spans="1:7" s="64" customFormat="1" ht="26.25" thickBot="1" x14ac:dyDescent="0.3">
      <c r="A64" s="290"/>
      <c r="B64" s="291"/>
      <c r="C64" s="65" t="s">
        <v>189</v>
      </c>
      <c r="D64" s="31" t="s">
        <v>50</v>
      </c>
    </row>
    <row r="65" spans="1:4" s="64" customFormat="1" ht="13.5" customHeight="1" thickBot="1" x14ac:dyDescent="0.3">
      <c r="A65" s="290" t="s">
        <v>190</v>
      </c>
      <c r="B65" s="293" t="s">
        <v>191</v>
      </c>
      <c r="C65" s="62" t="s">
        <v>192</v>
      </c>
      <c r="D65" s="52" t="s">
        <v>363</v>
      </c>
    </row>
    <row r="66" spans="1:4" s="64" customFormat="1" ht="26.25" thickBot="1" x14ac:dyDescent="0.3">
      <c r="A66" s="290"/>
      <c r="B66" s="293"/>
      <c r="C66" s="110" t="s">
        <v>193</v>
      </c>
      <c r="D66" s="31" t="s">
        <v>50</v>
      </c>
    </row>
    <row r="67" spans="1:4" s="48" customFormat="1" ht="26.25" thickBot="1" x14ac:dyDescent="0.3">
      <c r="A67" s="56" t="s">
        <v>194</v>
      </c>
      <c r="B67" s="57" t="s">
        <v>195</v>
      </c>
      <c r="C67" s="46"/>
      <c r="D67" s="109"/>
    </row>
    <row r="68" spans="1:4" s="48" customFormat="1" ht="26.25" thickBot="1" x14ac:dyDescent="0.3">
      <c r="A68" s="44" t="s">
        <v>196</v>
      </c>
      <c r="B68" s="45" t="s">
        <v>197</v>
      </c>
      <c r="C68" s="46" t="s">
        <v>198</v>
      </c>
      <c r="D68" s="47" t="s">
        <v>364</v>
      </c>
    </row>
    <row r="69" spans="1:4" s="48" customFormat="1" ht="13.5" thickBot="1" x14ac:dyDescent="0.3">
      <c r="A69" s="44" t="s">
        <v>200</v>
      </c>
      <c r="B69" s="45" t="s">
        <v>201</v>
      </c>
      <c r="C69" s="46"/>
      <c r="D69" s="109"/>
    </row>
    <row r="70" spans="1:4" s="48" customFormat="1" ht="13.5" thickBot="1" x14ac:dyDescent="0.3">
      <c r="A70" s="56" t="s">
        <v>200</v>
      </c>
      <c r="B70" s="57" t="s">
        <v>202</v>
      </c>
      <c r="C70" s="46"/>
      <c r="D70" s="109"/>
    </row>
    <row r="71" spans="1:4" s="48" customFormat="1" ht="13.5" customHeight="1" thickBot="1" x14ac:dyDescent="0.3">
      <c r="A71" s="283" t="s">
        <v>203</v>
      </c>
      <c r="B71" s="285" t="s">
        <v>204</v>
      </c>
      <c r="C71" s="51" t="s">
        <v>205</v>
      </c>
      <c r="D71" s="52" t="s">
        <v>50</v>
      </c>
    </row>
    <row r="72" spans="1:4" s="48" customFormat="1" ht="13.5" thickBot="1" x14ac:dyDescent="0.3">
      <c r="A72" s="283"/>
      <c r="B72" s="287"/>
      <c r="C72" s="54" t="s">
        <v>206</v>
      </c>
      <c r="D72" s="31" t="s">
        <v>365</v>
      </c>
    </row>
    <row r="73" spans="1:4" s="59" customFormat="1" ht="13.5" thickBot="1" x14ac:dyDescent="0.3">
      <c r="A73" s="56" t="s">
        <v>208</v>
      </c>
      <c r="B73" s="57" t="s">
        <v>209</v>
      </c>
      <c r="C73" s="58"/>
      <c r="D73" s="109"/>
    </row>
    <row r="74" spans="1:4" s="48" customFormat="1" ht="13.5" thickBot="1" x14ac:dyDescent="0.3">
      <c r="A74" s="44" t="s">
        <v>208</v>
      </c>
      <c r="B74" s="45" t="s">
        <v>210</v>
      </c>
      <c r="C74" s="46"/>
      <c r="D74" s="109"/>
    </row>
    <row r="75" spans="1:4" s="48" customFormat="1" ht="13.5" thickBot="1" x14ac:dyDescent="0.3">
      <c r="A75" s="44" t="s">
        <v>211</v>
      </c>
      <c r="B75" s="45" t="s">
        <v>212</v>
      </c>
      <c r="C75" s="46"/>
      <c r="D75" s="109"/>
    </row>
    <row r="76" spans="1:4" s="59" customFormat="1" ht="13.5" thickBot="1" x14ac:dyDescent="0.3">
      <c r="A76" s="56" t="s">
        <v>208</v>
      </c>
      <c r="B76" s="57" t="s">
        <v>213</v>
      </c>
      <c r="C76" s="58"/>
      <c r="D76" s="109"/>
    </row>
    <row r="77" spans="1:4" s="66" customFormat="1" ht="13.5" thickBot="1" x14ac:dyDescent="0.3">
      <c r="A77" s="44" t="s">
        <v>208</v>
      </c>
      <c r="B77" s="45" t="s">
        <v>214</v>
      </c>
      <c r="C77" s="46"/>
      <c r="D77" s="109"/>
    </row>
    <row r="78" spans="1:4" s="66" customFormat="1" ht="13.5" thickBot="1" x14ac:dyDescent="0.3">
      <c r="A78" s="44" t="s">
        <v>215</v>
      </c>
      <c r="B78" s="45" t="s">
        <v>216</v>
      </c>
      <c r="C78" s="46"/>
      <c r="D78" s="109"/>
    </row>
    <row r="79" spans="1:4" s="48" customFormat="1" ht="13.5" thickBot="1" x14ac:dyDescent="0.3">
      <c r="A79" s="294" t="s">
        <v>217</v>
      </c>
      <c r="B79" s="295"/>
      <c r="C79" s="295"/>
      <c r="D79" s="296"/>
    </row>
    <row r="80" spans="1:4" s="59" customFormat="1" ht="26.25" thickBot="1" x14ac:dyDescent="0.3">
      <c r="A80" s="56" t="s">
        <v>218</v>
      </c>
      <c r="B80" s="57" t="s">
        <v>219</v>
      </c>
      <c r="C80" s="58"/>
      <c r="D80" s="50"/>
    </row>
    <row r="81" spans="1:5" s="59" customFormat="1" ht="26.25" thickBot="1" x14ac:dyDescent="0.3">
      <c r="A81" s="56" t="s">
        <v>366</v>
      </c>
      <c r="B81" s="45" t="s">
        <v>536</v>
      </c>
      <c r="C81" s="69" t="s">
        <v>368</v>
      </c>
      <c r="D81" s="47" t="s">
        <v>369</v>
      </c>
    </row>
    <row r="82" spans="1:5" s="59" customFormat="1" ht="13.5" thickBot="1" x14ac:dyDescent="0.3">
      <c r="A82" s="56" t="s">
        <v>243</v>
      </c>
      <c r="B82" s="57" t="s">
        <v>370</v>
      </c>
      <c r="C82" s="58"/>
      <c r="D82" s="50"/>
    </row>
    <row r="83" spans="1:5" s="66" customFormat="1" ht="26.25" customHeight="1" thickBot="1" x14ac:dyDescent="0.3">
      <c r="A83" s="283" t="s">
        <v>226</v>
      </c>
      <c r="B83" s="284" t="s">
        <v>502</v>
      </c>
      <c r="C83" s="62" t="s">
        <v>228</v>
      </c>
      <c r="D83" s="52" t="s">
        <v>372</v>
      </c>
    </row>
    <row r="84" spans="1:5" s="66" customFormat="1" ht="26.25" thickBot="1" x14ac:dyDescent="0.3">
      <c r="A84" s="283"/>
      <c r="B84" s="284"/>
      <c r="C84" s="77" t="s">
        <v>230</v>
      </c>
      <c r="D84" s="28" t="s">
        <v>373</v>
      </c>
    </row>
    <row r="85" spans="1:5" s="66" customFormat="1" ht="26.25" thickBot="1" x14ac:dyDescent="0.3">
      <c r="A85" s="283"/>
      <c r="B85" s="284"/>
      <c r="C85" s="110" t="s">
        <v>232</v>
      </c>
      <c r="D85" s="31" t="s">
        <v>374</v>
      </c>
    </row>
    <row r="86" spans="1:5" s="59" customFormat="1" ht="25.5" customHeight="1" thickBot="1" x14ac:dyDescent="0.3">
      <c r="A86" s="56" t="s">
        <v>375</v>
      </c>
      <c r="B86" s="57" t="s">
        <v>376</v>
      </c>
      <c r="C86" s="58" t="s">
        <v>377</v>
      </c>
      <c r="D86" s="47">
        <v>1</v>
      </c>
    </row>
    <row r="87" spans="1:5" s="59" customFormat="1" ht="13.5" thickBot="1" x14ac:dyDescent="0.3">
      <c r="A87" s="56" t="s">
        <v>208</v>
      </c>
      <c r="B87" s="57" t="s">
        <v>234</v>
      </c>
      <c r="C87" s="58"/>
      <c r="D87" s="50"/>
    </row>
    <row r="88" spans="1:5" s="59" customFormat="1" ht="51.75" thickBot="1" x14ac:dyDescent="0.3">
      <c r="A88" s="44" t="s">
        <v>235</v>
      </c>
      <c r="B88" s="45" t="s">
        <v>503</v>
      </c>
      <c r="C88" s="58"/>
      <c r="D88" s="50"/>
    </row>
    <row r="89" spans="1:5" s="59" customFormat="1" ht="26.25" thickBot="1" x14ac:dyDescent="0.3">
      <c r="A89" s="56" t="s">
        <v>378</v>
      </c>
      <c r="B89" s="57" t="s">
        <v>379</v>
      </c>
      <c r="C89" s="58"/>
      <c r="D89" s="50"/>
    </row>
    <row r="90" spans="1:5" s="64" customFormat="1" ht="13.5" customHeight="1" thickBot="1" x14ac:dyDescent="0.3">
      <c r="A90" s="290" t="s">
        <v>237</v>
      </c>
      <c r="B90" s="291" t="s">
        <v>380</v>
      </c>
      <c r="C90" s="62" t="s">
        <v>205</v>
      </c>
      <c r="D90" s="52" t="s">
        <v>50</v>
      </c>
    </row>
    <row r="91" spans="1:5" s="64" customFormat="1" ht="13.5" thickBot="1" x14ac:dyDescent="0.3">
      <c r="A91" s="290"/>
      <c r="B91" s="291"/>
      <c r="C91" s="110" t="s">
        <v>239</v>
      </c>
      <c r="D91" s="91" t="s">
        <v>365</v>
      </c>
    </row>
    <row r="92" spans="1:5" s="66" customFormat="1" ht="13.5" thickBot="1" x14ac:dyDescent="0.3">
      <c r="A92" s="56" t="s">
        <v>241</v>
      </c>
      <c r="B92" s="57" t="s">
        <v>242</v>
      </c>
      <c r="C92" s="46"/>
      <c r="D92" s="50"/>
    </row>
    <row r="93" spans="1:5" s="66" customFormat="1" ht="102.75" customHeight="1" thickBot="1" x14ac:dyDescent="0.3">
      <c r="A93" s="44" t="s">
        <v>381</v>
      </c>
      <c r="B93" s="111" t="s">
        <v>537</v>
      </c>
      <c r="C93" s="46"/>
      <c r="D93" s="50"/>
      <c r="E93" s="73"/>
    </row>
    <row r="94" spans="1:5" s="66" customFormat="1" ht="26.25" thickBot="1" x14ac:dyDescent="0.3">
      <c r="A94" s="44" t="s">
        <v>245</v>
      </c>
      <c r="B94" s="45" t="s">
        <v>538</v>
      </c>
      <c r="C94" s="46"/>
      <c r="D94" s="50"/>
    </row>
    <row r="95" spans="1:5" s="64" customFormat="1" ht="37.5" customHeight="1" thickBot="1" x14ac:dyDescent="0.3">
      <c r="A95" s="44" t="s">
        <v>384</v>
      </c>
      <c r="B95" s="45" t="s">
        <v>385</v>
      </c>
      <c r="C95" s="46" t="s">
        <v>386</v>
      </c>
      <c r="D95" s="47" t="s">
        <v>387</v>
      </c>
    </row>
    <row r="96" spans="1:5" s="64" customFormat="1" ht="41.25" customHeight="1" thickBot="1" x14ac:dyDescent="0.3">
      <c r="A96" s="44" t="s">
        <v>388</v>
      </c>
      <c r="B96" s="45" t="s">
        <v>389</v>
      </c>
      <c r="C96" s="58"/>
      <c r="D96" s="50"/>
    </row>
    <row r="97" spans="1:5" s="64" customFormat="1" ht="151.5" customHeight="1" thickBot="1" x14ac:dyDescent="0.3">
      <c r="A97" s="44" t="s">
        <v>390</v>
      </c>
      <c r="B97" s="45" t="s">
        <v>508</v>
      </c>
      <c r="C97" s="58"/>
      <c r="D97" s="50"/>
    </row>
    <row r="98" spans="1:5" s="64" customFormat="1" ht="33" customHeight="1" thickBot="1" x14ac:dyDescent="0.3">
      <c r="A98" s="44" t="s">
        <v>392</v>
      </c>
      <c r="B98" s="45" t="s">
        <v>393</v>
      </c>
      <c r="C98" s="58"/>
      <c r="D98" s="50"/>
    </row>
    <row r="99" spans="1:5" s="64" customFormat="1" ht="20.100000000000001" customHeight="1" thickBot="1" x14ac:dyDescent="0.3">
      <c r="A99" s="44" t="s">
        <v>255</v>
      </c>
      <c r="B99" s="45" t="s">
        <v>394</v>
      </c>
      <c r="C99" s="58"/>
      <c r="D99" s="50"/>
    </row>
    <row r="100" spans="1:5" s="64" customFormat="1" ht="36" customHeight="1" thickBot="1" x14ac:dyDescent="0.3">
      <c r="A100" s="44" t="s">
        <v>395</v>
      </c>
      <c r="B100" s="45" t="s">
        <v>396</v>
      </c>
      <c r="C100" s="46" t="s">
        <v>397</v>
      </c>
      <c r="D100" s="47" t="s">
        <v>398</v>
      </c>
      <c r="E100" s="112"/>
    </row>
    <row r="101" spans="1:5" s="66" customFormat="1" ht="13.5" customHeight="1" thickBot="1" x14ac:dyDescent="0.3">
      <c r="A101" s="283" t="s">
        <v>399</v>
      </c>
      <c r="B101" s="284" t="s">
        <v>539</v>
      </c>
      <c r="C101" s="51" t="s">
        <v>401</v>
      </c>
      <c r="D101" s="52" t="s">
        <v>402</v>
      </c>
    </row>
    <row r="102" spans="1:5" s="66" customFormat="1" ht="13.5" thickBot="1" x14ac:dyDescent="0.3">
      <c r="A102" s="283"/>
      <c r="B102" s="284"/>
      <c r="C102" s="53" t="s">
        <v>403</v>
      </c>
      <c r="D102" s="28" t="s">
        <v>509</v>
      </c>
    </row>
    <row r="103" spans="1:5" s="66" customFormat="1" ht="66" customHeight="1" thickBot="1" x14ac:dyDescent="0.3">
      <c r="A103" s="283"/>
      <c r="B103" s="284"/>
      <c r="C103" s="107"/>
      <c r="D103" s="108"/>
    </row>
    <row r="104" spans="1:5" s="66" customFormat="1" ht="26.25" thickBot="1" x14ac:dyDescent="0.3">
      <c r="A104" s="44" t="s">
        <v>399</v>
      </c>
      <c r="B104" s="45" t="s">
        <v>540</v>
      </c>
      <c r="C104" s="46"/>
      <c r="D104" s="50"/>
    </row>
    <row r="105" spans="1:5" s="66" customFormat="1" ht="81" customHeight="1" thickBot="1" x14ac:dyDescent="0.3">
      <c r="A105" s="44" t="s">
        <v>399</v>
      </c>
      <c r="B105" s="45" t="s">
        <v>541</v>
      </c>
      <c r="C105" s="46" t="s">
        <v>407</v>
      </c>
      <c r="D105" s="47" t="s">
        <v>542</v>
      </c>
      <c r="E105" s="49"/>
    </row>
    <row r="106" spans="1:5" s="66" customFormat="1" ht="13.5" customHeight="1" thickBot="1" x14ac:dyDescent="0.3">
      <c r="A106" s="292" t="s">
        <v>399</v>
      </c>
      <c r="B106" s="284" t="s">
        <v>511</v>
      </c>
      <c r="C106" s="51" t="s">
        <v>205</v>
      </c>
      <c r="D106" s="52" t="s">
        <v>410</v>
      </c>
    </row>
    <row r="107" spans="1:5" s="66" customFormat="1" ht="13.5" thickBot="1" x14ac:dyDescent="0.3">
      <c r="A107" s="292"/>
      <c r="B107" s="284"/>
      <c r="C107" s="53" t="s">
        <v>206</v>
      </c>
      <c r="D107" s="28" t="s">
        <v>411</v>
      </c>
    </row>
    <row r="108" spans="1:5" s="66" customFormat="1" ht="31.5" customHeight="1" thickBot="1" x14ac:dyDescent="0.3">
      <c r="A108" s="292"/>
      <c r="B108" s="284"/>
      <c r="C108" s="54"/>
      <c r="D108" s="72"/>
    </row>
    <row r="109" spans="1:5" s="66" customFormat="1" ht="48" customHeight="1" thickBot="1" x14ac:dyDescent="0.3">
      <c r="A109" s="44" t="s">
        <v>399</v>
      </c>
      <c r="B109" s="45" t="s">
        <v>412</v>
      </c>
      <c r="C109" s="46"/>
      <c r="D109" s="50"/>
    </row>
    <row r="110" spans="1:5" s="66" customFormat="1" ht="26.25" thickBot="1" x14ac:dyDescent="0.3">
      <c r="A110" s="44" t="s">
        <v>399</v>
      </c>
      <c r="B110" s="45" t="s">
        <v>413</v>
      </c>
      <c r="C110" s="46"/>
      <c r="D110" s="50"/>
    </row>
    <row r="111" spans="1:5" s="66" customFormat="1" ht="26.25" thickBot="1" x14ac:dyDescent="0.3">
      <c r="A111" s="44" t="s">
        <v>399</v>
      </c>
      <c r="B111" s="45" t="s">
        <v>414</v>
      </c>
      <c r="C111" s="46"/>
      <c r="D111" s="50"/>
    </row>
    <row r="112" spans="1:5" s="66" customFormat="1" ht="39" thickBot="1" x14ac:dyDescent="0.3">
      <c r="A112" s="44" t="s">
        <v>415</v>
      </c>
      <c r="B112" s="45" t="s">
        <v>416</v>
      </c>
      <c r="C112" s="46"/>
      <c r="D112" s="50"/>
    </row>
    <row r="113" spans="1:4" s="66" customFormat="1" ht="51.6" customHeight="1" thickBot="1" x14ac:dyDescent="0.3">
      <c r="A113" s="44" t="s">
        <v>264</v>
      </c>
      <c r="B113" s="45" t="s">
        <v>265</v>
      </c>
      <c r="C113" s="46"/>
      <c r="D113" s="50"/>
    </row>
    <row r="114" spans="1:4" s="59" customFormat="1" ht="26.25" thickBot="1" x14ac:dyDescent="0.3">
      <c r="A114" s="56" t="s">
        <v>266</v>
      </c>
      <c r="B114" s="57" t="s">
        <v>158</v>
      </c>
      <c r="C114" s="58"/>
      <c r="D114" s="50"/>
    </row>
    <row r="115" spans="1:4" s="66" customFormat="1" ht="71.45" customHeight="1" thickBot="1" x14ac:dyDescent="0.3">
      <c r="A115" s="44" t="s">
        <v>268</v>
      </c>
      <c r="B115" s="45" t="s">
        <v>417</v>
      </c>
      <c r="C115" s="46"/>
      <c r="D115" s="50"/>
    </row>
    <row r="116" spans="1:4" s="66" customFormat="1" ht="39" thickBot="1" x14ac:dyDescent="0.3">
      <c r="A116" s="44" t="s">
        <v>268</v>
      </c>
      <c r="B116" s="45" t="s">
        <v>418</v>
      </c>
      <c r="C116" s="46"/>
      <c r="D116" s="50"/>
    </row>
    <row r="117" spans="1:4" s="66" customFormat="1" ht="59.1" customHeight="1" thickBot="1" x14ac:dyDescent="0.3">
      <c r="A117" s="44" t="s">
        <v>268</v>
      </c>
      <c r="B117" s="45" t="s">
        <v>512</v>
      </c>
      <c r="C117" s="46"/>
      <c r="D117" s="50"/>
    </row>
    <row r="118" spans="1:4" s="66" customFormat="1" ht="67.5" customHeight="1" thickBot="1" x14ac:dyDescent="0.3">
      <c r="A118" s="44" t="s">
        <v>420</v>
      </c>
      <c r="B118" s="45" t="s">
        <v>513</v>
      </c>
      <c r="C118" s="46"/>
      <c r="D118" s="50"/>
    </row>
    <row r="119" spans="1:4" s="64" customFormat="1" ht="13.5" customHeight="1" thickBot="1" x14ac:dyDescent="0.3">
      <c r="A119" s="290" t="s">
        <v>422</v>
      </c>
      <c r="B119" s="291" t="s">
        <v>423</v>
      </c>
      <c r="C119" s="62" t="s">
        <v>205</v>
      </c>
      <c r="D119" s="52" t="s">
        <v>50</v>
      </c>
    </row>
    <row r="120" spans="1:4" s="64" customFormat="1" ht="13.5" thickBot="1" x14ac:dyDescent="0.3">
      <c r="A120" s="290"/>
      <c r="B120" s="291"/>
      <c r="C120" s="77" t="s">
        <v>206</v>
      </c>
      <c r="D120" s="28" t="s">
        <v>365</v>
      </c>
    </row>
    <row r="121" spans="1:4" s="64" customFormat="1" ht="27.75" customHeight="1" thickBot="1" x14ac:dyDescent="0.3">
      <c r="A121" s="290"/>
      <c r="B121" s="291"/>
      <c r="C121" s="65"/>
      <c r="D121" s="72"/>
    </row>
    <row r="122" spans="1:4" s="66" customFormat="1" ht="79.5" customHeight="1" thickBot="1" x14ac:dyDescent="0.3">
      <c r="A122" s="44" t="s">
        <v>424</v>
      </c>
      <c r="B122" s="45" t="s">
        <v>516</v>
      </c>
      <c r="C122" s="46"/>
      <c r="D122" s="50"/>
    </row>
    <row r="123" spans="1:4" s="66" customFormat="1" ht="63.75" customHeight="1" thickBot="1" x14ac:dyDescent="0.3">
      <c r="A123" s="44" t="s">
        <v>272</v>
      </c>
      <c r="B123" s="45" t="s">
        <v>517</v>
      </c>
      <c r="C123" s="46"/>
      <c r="D123" s="50"/>
    </row>
    <row r="124" spans="1:4" s="66" customFormat="1" ht="82.5" customHeight="1" thickBot="1" x14ac:dyDescent="0.3">
      <c r="A124" s="44" t="s">
        <v>272</v>
      </c>
      <c r="B124" s="45" t="s">
        <v>427</v>
      </c>
      <c r="C124" s="46"/>
      <c r="D124" s="50"/>
    </row>
    <row r="125" spans="1:4" s="59" customFormat="1" ht="13.5" customHeight="1" thickBot="1" x14ac:dyDescent="0.3">
      <c r="A125" s="290" t="s">
        <v>279</v>
      </c>
      <c r="B125" s="291" t="s">
        <v>518</v>
      </c>
      <c r="C125" s="62" t="s">
        <v>205</v>
      </c>
      <c r="D125" s="52" t="s">
        <v>50</v>
      </c>
    </row>
    <row r="126" spans="1:4" s="59" customFormat="1" ht="13.5" thickBot="1" x14ac:dyDescent="0.3">
      <c r="A126" s="290"/>
      <c r="B126" s="291"/>
      <c r="C126" s="77" t="s">
        <v>239</v>
      </c>
      <c r="D126" s="28" t="s">
        <v>365</v>
      </c>
    </row>
    <row r="127" spans="1:4" s="59" customFormat="1" ht="24.75" customHeight="1" thickBot="1" x14ac:dyDescent="0.3">
      <c r="A127" s="290"/>
      <c r="B127" s="291"/>
      <c r="C127" s="65"/>
      <c r="D127" s="72"/>
    </row>
    <row r="128" spans="1:4" s="59" customFormat="1" ht="28.5" customHeight="1" thickBot="1" x14ac:dyDescent="0.3">
      <c r="A128" s="56" t="s">
        <v>281</v>
      </c>
      <c r="B128" s="57" t="s">
        <v>429</v>
      </c>
      <c r="C128" s="58"/>
      <c r="D128" s="50"/>
    </row>
    <row r="129" spans="1:5" s="66" customFormat="1" ht="30" customHeight="1" thickBot="1" x14ac:dyDescent="0.3">
      <c r="A129" s="44" t="s">
        <v>283</v>
      </c>
      <c r="B129" s="45" t="s">
        <v>430</v>
      </c>
      <c r="C129" s="46"/>
      <c r="D129" s="50"/>
    </row>
    <row r="130" spans="1:5" s="66" customFormat="1" ht="15" customHeight="1" thickBot="1" x14ac:dyDescent="0.3">
      <c r="A130" s="44" t="s">
        <v>283</v>
      </c>
      <c r="B130" s="45" t="s">
        <v>285</v>
      </c>
      <c r="C130" s="46"/>
      <c r="D130" s="50"/>
    </row>
    <row r="131" spans="1:5" s="66" customFormat="1" ht="13.5" customHeight="1" thickBot="1" x14ac:dyDescent="0.3">
      <c r="A131" s="283" t="s">
        <v>283</v>
      </c>
      <c r="B131" s="284" t="s">
        <v>543</v>
      </c>
      <c r="C131" s="51" t="s">
        <v>205</v>
      </c>
      <c r="D131" s="52" t="s">
        <v>432</v>
      </c>
    </row>
    <row r="132" spans="1:5" s="66" customFormat="1" ht="13.5" thickBot="1" x14ac:dyDescent="0.3">
      <c r="A132" s="283"/>
      <c r="B132" s="284"/>
      <c r="C132" s="53" t="s">
        <v>433</v>
      </c>
      <c r="D132" s="28" t="s">
        <v>434</v>
      </c>
    </row>
    <row r="133" spans="1:5" s="66" customFormat="1" ht="78" customHeight="1" thickBot="1" x14ac:dyDescent="0.3">
      <c r="A133" s="283"/>
      <c r="B133" s="284"/>
      <c r="C133" s="107" t="s">
        <v>435</v>
      </c>
      <c r="D133" s="31" t="s">
        <v>434</v>
      </c>
    </row>
    <row r="134" spans="1:5" s="66" customFormat="1" ht="15" customHeight="1" thickBot="1" x14ac:dyDescent="0.3">
      <c r="A134" s="283" t="s">
        <v>283</v>
      </c>
      <c r="B134" s="284" t="s">
        <v>544</v>
      </c>
      <c r="C134" s="51" t="s">
        <v>437</v>
      </c>
      <c r="D134" s="52" t="s">
        <v>438</v>
      </c>
    </row>
    <row r="135" spans="1:5" s="66" customFormat="1" ht="15.75" customHeight="1" thickBot="1" x14ac:dyDescent="0.3">
      <c r="A135" s="283"/>
      <c r="B135" s="284"/>
      <c r="C135" s="53" t="s">
        <v>439</v>
      </c>
      <c r="D135" s="28" t="s">
        <v>440</v>
      </c>
    </row>
    <row r="136" spans="1:5" s="66" customFormat="1" ht="28.5" customHeight="1" thickBot="1" x14ac:dyDescent="0.3">
      <c r="A136" s="283"/>
      <c r="B136" s="284"/>
      <c r="C136" s="54" t="s">
        <v>441</v>
      </c>
      <c r="D136" s="31" t="s">
        <v>442</v>
      </c>
    </row>
    <row r="137" spans="1:5" s="66" customFormat="1" ht="95.25" customHeight="1" thickBot="1" x14ac:dyDescent="0.3">
      <c r="A137" s="44" t="s">
        <v>283</v>
      </c>
      <c r="B137" s="45" t="s">
        <v>545</v>
      </c>
      <c r="C137" s="46" t="s">
        <v>444</v>
      </c>
      <c r="D137" s="50"/>
      <c r="E137" s="71"/>
    </row>
    <row r="138" spans="1:5" s="66" customFormat="1" ht="52.5" customHeight="1" thickBot="1" x14ac:dyDescent="0.3">
      <c r="A138" s="44" t="s">
        <v>283</v>
      </c>
      <c r="B138" s="45" t="s">
        <v>519</v>
      </c>
      <c r="C138" s="46"/>
      <c r="D138" s="50"/>
    </row>
    <row r="139" spans="1:5" s="66" customFormat="1" ht="31.5" customHeight="1" thickBot="1" x14ac:dyDescent="0.3">
      <c r="A139" s="44" t="s">
        <v>283</v>
      </c>
      <c r="B139" s="45" t="s">
        <v>520</v>
      </c>
      <c r="C139" s="46"/>
      <c r="D139" s="50"/>
    </row>
    <row r="140" spans="1:5" s="66" customFormat="1" ht="13.5" customHeight="1" thickBot="1" x14ac:dyDescent="0.3">
      <c r="A140" s="283" t="s">
        <v>289</v>
      </c>
      <c r="B140" s="285" t="s">
        <v>546</v>
      </c>
      <c r="C140" s="51" t="s">
        <v>205</v>
      </c>
      <c r="D140" s="52" t="s">
        <v>447</v>
      </c>
    </row>
    <row r="141" spans="1:5" s="66" customFormat="1" ht="13.5" thickBot="1" x14ac:dyDescent="0.3">
      <c r="A141" s="283"/>
      <c r="B141" s="286"/>
      <c r="C141" s="53" t="s">
        <v>239</v>
      </c>
      <c r="D141" s="28">
        <v>10007</v>
      </c>
    </row>
    <row r="142" spans="1:5" s="66" customFormat="1" ht="152.25" customHeight="1" thickBot="1" x14ac:dyDescent="0.3">
      <c r="A142" s="283"/>
      <c r="B142" s="287"/>
      <c r="C142" s="113"/>
      <c r="D142" s="108"/>
    </row>
    <row r="143" spans="1:5" s="64" customFormat="1" ht="86.1" customHeight="1" thickBot="1" x14ac:dyDescent="0.3">
      <c r="A143" s="56" t="s">
        <v>215</v>
      </c>
      <c r="B143" s="45" t="s">
        <v>448</v>
      </c>
      <c r="C143" s="58"/>
      <c r="D143" s="50"/>
    </row>
    <row r="144" spans="1:5" s="66" customFormat="1" ht="13.5" thickBot="1" x14ac:dyDescent="0.3">
      <c r="A144" s="44" t="s">
        <v>215</v>
      </c>
      <c r="B144" s="45" t="s">
        <v>521</v>
      </c>
      <c r="C144" s="46"/>
      <c r="D144" s="50"/>
    </row>
    <row r="145" spans="1:9" s="66" customFormat="1" ht="30.95" customHeight="1" thickBot="1" x14ac:dyDescent="0.3">
      <c r="A145" s="44" t="s">
        <v>294</v>
      </c>
      <c r="B145" s="45" t="s">
        <v>295</v>
      </c>
      <c r="C145" s="46"/>
      <c r="D145" s="50"/>
    </row>
    <row r="146" spans="1:9" s="66" customFormat="1" ht="13.5" thickBot="1" x14ac:dyDescent="0.3">
      <c r="A146" s="283" t="s">
        <v>296</v>
      </c>
      <c r="B146" s="284" t="s">
        <v>297</v>
      </c>
      <c r="C146" s="51" t="s">
        <v>298</v>
      </c>
      <c r="D146" s="52">
        <v>3</v>
      </c>
    </row>
    <row r="147" spans="1:9" s="66" customFormat="1" ht="13.5" thickBot="1" x14ac:dyDescent="0.3">
      <c r="A147" s="283"/>
      <c r="B147" s="284"/>
      <c r="C147" s="54" t="s">
        <v>299</v>
      </c>
      <c r="D147" s="31">
        <v>36000</v>
      </c>
    </row>
    <row r="148" spans="1:9" s="66" customFormat="1" ht="13.5" customHeight="1" thickBot="1" x14ac:dyDescent="0.3">
      <c r="A148" s="283" t="s">
        <v>300</v>
      </c>
      <c r="B148" s="284" t="s">
        <v>301</v>
      </c>
      <c r="C148" s="51" t="s">
        <v>302</v>
      </c>
      <c r="D148" s="52">
        <v>4</v>
      </c>
    </row>
    <row r="149" spans="1:9" s="66" customFormat="1" ht="13.5" thickBot="1" x14ac:dyDescent="0.3">
      <c r="A149" s="283"/>
      <c r="B149" s="284"/>
      <c r="C149" s="54" t="s">
        <v>303</v>
      </c>
      <c r="D149" s="31">
        <v>100000</v>
      </c>
    </row>
    <row r="150" spans="1:9" s="66" customFormat="1" ht="39" thickBot="1" x14ac:dyDescent="0.3">
      <c r="A150" s="44" t="s">
        <v>304</v>
      </c>
      <c r="B150" s="45" t="s">
        <v>450</v>
      </c>
      <c r="C150" s="46" t="s">
        <v>306</v>
      </c>
      <c r="D150" s="47">
        <v>3</v>
      </c>
    </row>
    <row r="151" spans="1:9" s="66" customFormat="1" ht="40.5" customHeight="1" thickBot="1" x14ac:dyDescent="0.3">
      <c r="A151" s="44" t="s">
        <v>451</v>
      </c>
      <c r="B151" s="45" t="s">
        <v>452</v>
      </c>
      <c r="C151" s="58"/>
      <c r="D151" s="50"/>
      <c r="E151" s="49"/>
    </row>
    <row r="152" spans="1:9" s="80" customFormat="1" ht="13.5" thickBot="1" x14ac:dyDescent="0.3">
      <c r="A152" s="114"/>
      <c r="B152" s="114"/>
      <c r="C152" s="114"/>
      <c r="D152" s="114"/>
    </row>
    <row r="153" spans="1:9" s="80" customFormat="1" ht="20.100000000000001" customHeight="1" thickBot="1" x14ac:dyDescent="0.3">
      <c r="A153" s="234" t="s">
        <v>310</v>
      </c>
      <c r="B153" s="235"/>
      <c r="C153" s="235"/>
      <c r="D153" s="235"/>
      <c r="E153" s="236"/>
    </row>
    <row r="154" spans="1:9" s="81" customFormat="1" ht="45" customHeight="1" thickBot="1" x14ac:dyDescent="0.3">
      <c r="A154" s="237" t="s">
        <v>311</v>
      </c>
      <c r="B154" s="238"/>
      <c r="C154" s="238"/>
      <c r="D154" s="238"/>
      <c r="E154" s="239"/>
    </row>
    <row r="155" spans="1:9" s="43" customFormat="1" ht="39" thickBot="1" x14ac:dyDescent="0.3">
      <c r="A155" s="40" t="s">
        <v>312</v>
      </c>
      <c r="B155" s="41" t="s">
        <v>105</v>
      </c>
      <c r="C155" s="41" t="s">
        <v>106</v>
      </c>
      <c r="D155" s="41" t="s">
        <v>107</v>
      </c>
      <c r="E155" s="42" t="s">
        <v>313</v>
      </c>
    </row>
    <row r="156" spans="1:9" s="48" customFormat="1" ht="27" customHeight="1" thickBot="1" x14ac:dyDescent="0.3">
      <c r="A156" s="44" t="s">
        <v>459</v>
      </c>
      <c r="B156" s="45" t="s">
        <v>547</v>
      </c>
      <c r="C156" s="46"/>
      <c r="D156" s="36"/>
      <c r="E156" s="161">
        <f>565*('PPI Adj'!C7)</f>
        <v>567.26</v>
      </c>
    </row>
    <row r="157" spans="1:9" s="48" customFormat="1" ht="39" thickBot="1" x14ac:dyDescent="0.3">
      <c r="A157" s="115" t="s">
        <v>548</v>
      </c>
      <c r="B157" s="116" t="s">
        <v>549</v>
      </c>
      <c r="C157" s="46"/>
      <c r="D157" s="36"/>
      <c r="E157" s="161">
        <f>1650*('PPI Adj'!C7)</f>
        <v>1656.6</v>
      </c>
      <c r="F157" s="73"/>
      <c r="G157" s="73"/>
      <c r="H157" s="73"/>
      <c r="I157" s="73"/>
    </row>
    <row r="158" spans="1:9" s="48" customFormat="1" ht="26.25" customHeight="1" thickBot="1" x14ac:dyDescent="0.3">
      <c r="A158" s="283" t="s">
        <v>461</v>
      </c>
      <c r="B158" s="285" t="s">
        <v>528</v>
      </c>
      <c r="C158" s="51" t="s">
        <v>316</v>
      </c>
      <c r="D158" s="82" t="s">
        <v>463</v>
      </c>
      <c r="E158" s="288">
        <f>3600*('PPI Adj'!C7)</f>
        <v>3614.4</v>
      </c>
    </row>
    <row r="159" spans="1:9" s="48" customFormat="1" ht="26.25" thickBot="1" x14ac:dyDescent="0.3">
      <c r="A159" s="283"/>
      <c r="B159" s="286"/>
      <c r="C159" s="53" t="s">
        <v>318</v>
      </c>
      <c r="D159" s="83" t="s">
        <v>464</v>
      </c>
      <c r="E159" s="289"/>
    </row>
    <row r="160" spans="1:9" s="48" customFormat="1" ht="88.5" customHeight="1" thickBot="1" x14ac:dyDescent="0.3">
      <c r="A160" s="283"/>
      <c r="B160" s="287"/>
      <c r="C160" s="54" t="s">
        <v>320</v>
      </c>
      <c r="D160" s="84" t="s">
        <v>465</v>
      </c>
      <c r="E160" s="289"/>
    </row>
  </sheetData>
  <sheetProtection algorithmName="SHA-512" hashValue="VJjMbJ0J+92Vi4CarQAPKw3FvfF9YOUrgg3/oDNQm15m80G2Oc450ky8jxLmWh4eFQnRlsAofCm2ptkMqUfQjg==" saltValue="CABYNEnpNeH7ShRscmno+g==" spinCount="100000" sheet="1" objects="1" scenarios="1" formatRows="0"/>
  <mergeCells count="50">
    <mergeCell ref="A20:D20"/>
    <mergeCell ref="B3:E3"/>
    <mergeCell ref="A4:E4"/>
    <mergeCell ref="A5:E5"/>
    <mergeCell ref="A7:C7"/>
    <mergeCell ref="A17:C17"/>
    <mergeCell ref="A21:D21"/>
    <mergeCell ref="A34:D34"/>
    <mergeCell ref="A35:A37"/>
    <mergeCell ref="B35:B37"/>
    <mergeCell ref="A42:A44"/>
    <mergeCell ref="B42:B44"/>
    <mergeCell ref="A83:A85"/>
    <mergeCell ref="B83:B85"/>
    <mergeCell ref="A50:A51"/>
    <mergeCell ref="B50:B51"/>
    <mergeCell ref="A55:A62"/>
    <mergeCell ref="B55:B62"/>
    <mergeCell ref="A63:A64"/>
    <mergeCell ref="B63:B64"/>
    <mergeCell ref="A65:A66"/>
    <mergeCell ref="B65:B66"/>
    <mergeCell ref="A71:A72"/>
    <mergeCell ref="B71:B72"/>
    <mergeCell ref="A79:D79"/>
    <mergeCell ref="A90:A91"/>
    <mergeCell ref="B90:B91"/>
    <mergeCell ref="A101:A103"/>
    <mergeCell ref="B101:B103"/>
    <mergeCell ref="A106:A108"/>
    <mergeCell ref="B106:B108"/>
    <mergeCell ref="A119:A121"/>
    <mergeCell ref="B119:B121"/>
    <mergeCell ref="A125:A127"/>
    <mergeCell ref="B125:B127"/>
    <mergeCell ref="A131:A133"/>
    <mergeCell ref="B131:B133"/>
    <mergeCell ref="A134:A136"/>
    <mergeCell ref="B134:B136"/>
    <mergeCell ref="A140:A142"/>
    <mergeCell ref="B140:B142"/>
    <mergeCell ref="A146:A147"/>
    <mergeCell ref="B146:B147"/>
    <mergeCell ref="A148:A149"/>
    <mergeCell ref="B148:B149"/>
    <mergeCell ref="A153:E153"/>
    <mergeCell ref="A154:E154"/>
    <mergeCell ref="A158:A160"/>
    <mergeCell ref="B158:B160"/>
    <mergeCell ref="E158:E160"/>
  </mergeCells>
  <conditionalFormatting sqref="C8:C15">
    <cfRule type="expression" dxfId="41" priority="6">
      <formula>#REF!="No"</formula>
    </cfRule>
  </conditionalFormatting>
  <conditionalFormatting sqref="C18 C23:C33 C35:C78 C80:C151 C156:C160">
    <cfRule type="expression" dxfId="40" priority="5">
      <formula>#REF!="No"</formula>
    </cfRule>
  </conditionalFormatting>
  <conditionalFormatting sqref="D23:D33">
    <cfRule type="expression" dxfId="39" priority="4">
      <formula>$B$2="No"</formula>
    </cfRule>
  </conditionalFormatting>
  <conditionalFormatting sqref="D35:D78">
    <cfRule type="expression" dxfId="38" priority="3">
      <formula>$B$2="No"</formula>
    </cfRule>
  </conditionalFormatting>
  <conditionalFormatting sqref="D80:D151">
    <cfRule type="expression" dxfId="37" priority="2">
      <formula>$B$2="No"</formula>
    </cfRule>
  </conditionalFormatting>
  <conditionalFormatting sqref="D156:E160">
    <cfRule type="expression" dxfId="36" priority="1">
      <formula>$B$2="No"</formula>
    </cfRule>
  </conditionalFormatting>
  <dataValidations count="1">
    <dataValidation type="decimal" operator="greaterThan" allowBlank="1" showInputMessage="1" showErrorMessage="1" error="Invalid Entry - Bidder must enter a value that is greater than $0" sqref="C18" xr:uid="{B4AF9EE9-3368-4C85-B27B-E9834681AD77}">
      <formula1>0</formula1>
    </dataValidation>
  </dataValidations>
  <pageMargins left="0.25" right="0.25" top="0.75" bottom="0.75" header="0.3" footer="0.3"/>
  <pageSetup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728B-6CD6-4C64-8037-15EBD91C549F}">
  <sheetPr>
    <pageSetUpPr fitToPage="1"/>
  </sheetPr>
  <dimension ref="A1:G189"/>
  <sheetViews>
    <sheetView showGridLines="0" zoomScaleNormal="100" workbookViewId="0">
      <pane ySplit="5" topLeftCell="A6" activePane="bottomLeft" state="frozen"/>
      <selection activeCell="C18" sqref="C18"/>
      <selection pane="bottomLeft" activeCell="A4" sqref="A4:E4"/>
    </sheetView>
  </sheetViews>
  <sheetFormatPr defaultColWidth="9.140625" defaultRowHeight="12.75" x14ac:dyDescent="0.2"/>
  <cols>
    <col min="1" max="1" width="19.140625" style="2" customWidth="1"/>
    <col min="2" max="2" width="77.28515625" style="2" customWidth="1"/>
    <col min="3" max="3" width="24" style="19" customWidth="1"/>
    <col min="4" max="4" width="19.28515625" style="2" customWidth="1"/>
    <col min="5" max="5" width="13.7109375" style="2"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20</v>
      </c>
      <c r="C3" s="263"/>
      <c r="D3" s="263"/>
      <c r="E3" s="264"/>
    </row>
    <row r="4" spans="1:5" ht="24" thickBot="1" x14ac:dyDescent="0.25">
      <c r="A4" s="297" t="s">
        <v>9</v>
      </c>
      <c r="B4" s="298"/>
      <c r="C4" s="298"/>
      <c r="D4" s="298"/>
      <c r="E4" s="299"/>
    </row>
    <row r="5" spans="1:5" ht="21" thickBot="1" x14ac:dyDescent="0.25">
      <c r="A5" s="300" t="s">
        <v>550</v>
      </c>
      <c r="B5" s="301"/>
      <c r="C5" s="301"/>
      <c r="D5" s="301"/>
      <c r="E5" s="302"/>
    </row>
    <row r="6" spans="1:5" ht="13.5" thickBot="1" x14ac:dyDescent="0.25">
      <c r="A6" s="21"/>
      <c r="B6" s="21"/>
      <c r="C6" s="22"/>
      <c r="D6" s="21"/>
    </row>
    <row r="7" spans="1:5" s="8" customFormat="1" ht="20.100000000000001" customHeight="1" thickBot="1" x14ac:dyDescent="0.25">
      <c r="A7" s="280" t="s">
        <v>91</v>
      </c>
      <c r="B7" s="281"/>
      <c r="C7" s="282"/>
    </row>
    <row r="8" spans="1:5" x14ac:dyDescent="0.2">
      <c r="A8" s="99" t="s">
        <v>46</v>
      </c>
      <c r="B8" s="24" t="s">
        <v>92</v>
      </c>
      <c r="C8" s="100">
        <v>2026</v>
      </c>
    </row>
    <row r="9" spans="1:5" x14ac:dyDescent="0.2">
      <c r="A9" s="26" t="s">
        <v>48</v>
      </c>
      <c r="B9" s="27" t="s">
        <v>93</v>
      </c>
      <c r="C9" s="28" t="s">
        <v>50</v>
      </c>
    </row>
    <row r="10" spans="1:5" x14ac:dyDescent="0.2">
      <c r="A10" s="26" t="s">
        <v>54</v>
      </c>
      <c r="B10" s="27" t="s">
        <v>94</v>
      </c>
      <c r="C10" s="28" t="s">
        <v>57</v>
      </c>
    </row>
    <row r="11" spans="1:5" ht="26.25" thickBot="1" x14ac:dyDescent="0.25">
      <c r="A11" s="29" t="s">
        <v>62</v>
      </c>
      <c r="B11" s="30" t="s">
        <v>95</v>
      </c>
      <c r="C11" s="31" t="s">
        <v>66</v>
      </c>
    </row>
    <row r="12" spans="1:5" x14ac:dyDescent="0.2">
      <c r="A12" s="88" t="s">
        <v>69</v>
      </c>
      <c r="B12" s="24" t="s">
        <v>96</v>
      </c>
      <c r="C12" s="89">
        <v>2026</v>
      </c>
    </row>
    <row r="13" spans="1:5" x14ac:dyDescent="0.2">
      <c r="A13" s="26" t="s">
        <v>70</v>
      </c>
      <c r="B13" s="27" t="s">
        <v>97</v>
      </c>
      <c r="C13" s="28" t="s">
        <v>73</v>
      </c>
    </row>
    <row r="14" spans="1:5" x14ac:dyDescent="0.2">
      <c r="A14" s="26" t="s">
        <v>77</v>
      </c>
      <c r="B14" s="27" t="s">
        <v>98</v>
      </c>
      <c r="C14" s="28" t="s">
        <v>79</v>
      </c>
    </row>
    <row r="15" spans="1:5" ht="28.5" customHeight="1" thickBot="1" x14ac:dyDescent="0.25">
      <c r="A15" s="90" t="s">
        <v>82</v>
      </c>
      <c r="B15" s="30" t="s">
        <v>99</v>
      </c>
      <c r="C15" s="91" t="s">
        <v>68</v>
      </c>
    </row>
    <row r="16" spans="1:5" s="32" customFormat="1" ht="13.5" thickBot="1" x14ac:dyDescent="0.25">
      <c r="C16" s="33"/>
    </row>
    <row r="17" spans="1:4" s="34" customFormat="1" ht="20.100000000000001" customHeight="1" thickBot="1" x14ac:dyDescent="0.25">
      <c r="A17" s="234" t="s">
        <v>100</v>
      </c>
      <c r="B17" s="235"/>
      <c r="C17" s="236"/>
    </row>
    <row r="18" spans="1:4" ht="108.75" customHeight="1" thickBot="1" x14ac:dyDescent="0.25">
      <c r="A18" s="29" t="s">
        <v>88</v>
      </c>
      <c r="B18" s="106" t="s">
        <v>101</v>
      </c>
      <c r="C18" s="163">
        <f>95000*('PPI Adj'!C7)</f>
        <v>95380</v>
      </c>
    </row>
    <row r="19" spans="1:4" ht="13.5" thickBot="1" x14ac:dyDescent="0.25">
      <c r="A19" s="37"/>
      <c r="B19" s="38"/>
      <c r="C19" s="39"/>
    </row>
    <row r="20" spans="1:4" s="8" customFormat="1" ht="20.100000000000001" customHeight="1" thickBot="1" x14ac:dyDescent="0.25">
      <c r="A20" s="234" t="s">
        <v>102</v>
      </c>
      <c r="B20" s="235"/>
      <c r="C20" s="235"/>
      <c r="D20" s="236"/>
    </row>
    <row r="21" spans="1:4" ht="45" customHeight="1" thickBot="1" x14ac:dyDescent="0.25">
      <c r="A21" s="237" t="s">
        <v>103</v>
      </c>
      <c r="B21" s="238"/>
      <c r="C21" s="238"/>
      <c r="D21" s="239"/>
    </row>
    <row r="22" spans="1:4" s="43" customFormat="1" ht="26.25" thickBot="1" x14ac:dyDescent="0.3">
      <c r="A22" s="40" t="s">
        <v>104</v>
      </c>
      <c r="B22" s="41" t="s">
        <v>105</v>
      </c>
      <c r="C22" s="41" t="s">
        <v>106</v>
      </c>
      <c r="D22" s="42" t="s">
        <v>107</v>
      </c>
    </row>
    <row r="23" spans="1:4" s="48" customFormat="1" ht="26.25" thickBot="1" x14ac:dyDescent="0.3">
      <c r="A23" s="44" t="s">
        <v>108</v>
      </c>
      <c r="B23" s="45" t="s">
        <v>551</v>
      </c>
      <c r="C23" s="46" t="s">
        <v>110</v>
      </c>
      <c r="D23" s="47" t="s">
        <v>552</v>
      </c>
    </row>
    <row r="24" spans="1:4" s="48" customFormat="1" ht="26.25" thickBot="1" x14ac:dyDescent="0.3">
      <c r="A24" s="44" t="s">
        <v>108</v>
      </c>
      <c r="B24" s="45" t="s">
        <v>334</v>
      </c>
      <c r="C24" s="46" t="s">
        <v>113</v>
      </c>
      <c r="D24" s="47" t="s">
        <v>68</v>
      </c>
    </row>
    <row r="25" spans="1:4" s="48" customFormat="1" ht="39" thickBot="1" x14ac:dyDescent="0.3">
      <c r="A25" s="44" t="s">
        <v>108</v>
      </c>
      <c r="B25" s="45" t="s">
        <v>553</v>
      </c>
      <c r="C25" s="46"/>
      <c r="D25" s="50"/>
    </row>
    <row r="26" spans="1:4" s="48" customFormat="1" ht="13.5" thickBot="1" x14ac:dyDescent="0.3">
      <c r="A26" s="44" t="s">
        <v>108</v>
      </c>
      <c r="B26" s="45" t="s">
        <v>554</v>
      </c>
      <c r="C26" s="46"/>
      <c r="D26" s="50"/>
    </row>
    <row r="27" spans="1:4" s="48" customFormat="1" ht="26.25" thickBot="1" x14ac:dyDescent="0.3">
      <c r="A27" s="44" t="s">
        <v>108</v>
      </c>
      <c r="B27" s="45" t="s">
        <v>555</v>
      </c>
      <c r="C27" s="46"/>
      <c r="D27" s="50"/>
    </row>
    <row r="28" spans="1:4" s="48" customFormat="1" ht="26.25" thickBot="1" x14ac:dyDescent="0.3">
      <c r="A28" s="44" t="s">
        <v>108</v>
      </c>
      <c r="B28" s="45" t="s">
        <v>556</v>
      </c>
      <c r="C28" s="46" t="s">
        <v>119</v>
      </c>
      <c r="D28" s="47">
        <v>11500</v>
      </c>
    </row>
    <row r="29" spans="1:4" s="48" customFormat="1" ht="13.5" thickBot="1" x14ac:dyDescent="0.3">
      <c r="A29" s="44" t="s">
        <v>108</v>
      </c>
      <c r="B29" s="45" t="s">
        <v>557</v>
      </c>
      <c r="C29" s="46" t="s">
        <v>121</v>
      </c>
      <c r="D29" s="47" t="s">
        <v>558</v>
      </c>
    </row>
    <row r="30" spans="1:4" s="48" customFormat="1" ht="13.5" thickBot="1" x14ac:dyDescent="0.3">
      <c r="A30" s="44" t="s">
        <v>108</v>
      </c>
      <c r="B30" s="45" t="s">
        <v>559</v>
      </c>
      <c r="C30" s="46" t="s">
        <v>123</v>
      </c>
      <c r="D30" s="47" t="s">
        <v>560</v>
      </c>
    </row>
    <row r="31" spans="1:4" s="48" customFormat="1" ht="26.25" thickBot="1" x14ac:dyDescent="0.3">
      <c r="A31" s="44" t="s">
        <v>108</v>
      </c>
      <c r="B31" s="45" t="s">
        <v>124</v>
      </c>
      <c r="C31" s="107"/>
      <c r="D31" s="108"/>
    </row>
    <row r="32" spans="1:4" s="48" customFormat="1" ht="13.5" thickBot="1" x14ac:dyDescent="0.3">
      <c r="A32" s="294" t="s">
        <v>125</v>
      </c>
      <c r="B32" s="295"/>
      <c r="C32" s="295"/>
      <c r="D32" s="296"/>
    </row>
    <row r="33" spans="1:4" s="48" customFormat="1" ht="13.5" thickBot="1" x14ac:dyDescent="0.3">
      <c r="A33" s="44" t="s">
        <v>561</v>
      </c>
      <c r="B33" s="45" t="s">
        <v>562</v>
      </c>
      <c r="C33" s="55"/>
      <c r="D33" s="50"/>
    </row>
    <row r="34" spans="1:4" s="48" customFormat="1" ht="13.5" customHeight="1" thickBot="1" x14ac:dyDescent="0.3">
      <c r="A34" s="283" t="s">
        <v>126</v>
      </c>
      <c r="B34" s="285" t="s">
        <v>563</v>
      </c>
      <c r="C34" s="51" t="s">
        <v>128</v>
      </c>
      <c r="D34" s="52">
        <v>8</v>
      </c>
    </row>
    <row r="35" spans="1:4" s="48" customFormat="1" ht="13.5" thickBot="1" x14ac:dyDescent="0.3">
      <c r="A35" s="283"/>
      <c r="B35" s="286"/>
      <c r="C35" s="53" t="s">
        <v>129</v>
      </c>
      <c r="D35" s="28" t="s">
        <v>564</v>
      </c>
    </row>
    <row r="36" spans="1:4" s="48" customFormat="1" ht="13.5" thickBot="1" x14ac:dyDescent="0.3">
      <c r="A36" s="283"/>
      <c r="B36" s="287"/>
      <c r="C36" s="54" t="s">
        <v>130</v>
      </c>
      <c r="D36" s="31" t="s">
        <v>565</v>
      </c>
    </row>
    <row r="37" spans="1:4" s="48" customFormat="1" ht="26.25" thickBot="1" x14ac:dyDescent="0.3">
      <c r="A37" s="44" t="s">
        <v>126</v>
      </c>
      <c r="B37" s="45" t="s">
        <v>535</v>
      </c>
      <c r="C37" s="55"/>
      <c r="D37" s="50"/>
    </row>
    <row r="38" spans="1:4" s="48" customFormat="1" ht="13.5" thickBot="1" x14ac:dyDescent="0.3">
      <c r="A38" s="44" t="s">
        <v>133</v>
      </c>
      <c r="B38" s="45" t="s">
        <v>566</v>
      </c>
      <c r="C38" s="55" t="s">
        <v>135</v>
      </c>
      <c r="D38" s="47">
        <v>40</v>
      </c>
    </row>
    <row r="39" spans="1:4" s="48" customFormat="1" ht="26.25" thickBot="1" x14ac:dyDescent="0.3">
      <c r="A39" s="44" t="s">
        <v>136</v>
      </c>
      <c r="B39" s="45" t="s">
        <v>137</v>
      </c>
      <c r="C39" s="46"/>
      <c r="D39" s="50"/>
    </row>
    <row r="40" spans="1:4" s="48" customFormat="1" ht="26.25" thickBot="1" x14ac:dyDescent="0.3">
      <c r="A40" s="44" t="s">
        <v>138</v>
      </c>
      <c r="B40" s="45" t="s">
        <v>567</v>
      </c>
      <c r="C40" s="46" t="s">
        <v>140</v>
      </c>
      <c r="D40" s="47">
        <v>240</v>
      </c>
    </row>
    <row r="41" spans="1:4" s="48" customFormat="1" ht="13.5" customHeight="1" thickBot="1" x14ac:dyDescent="0.3">
      <c r="A41" s="283" t="s">
        <v>138</v>
      </c>
      <c r="B41" s="284" t="s">
        <v>347</v>
      </c>
      <c r="C41" s="51" t="s">
        <v>142</v>
      </c>
      <c r="D41" s="52" t="s">
        <v>68</v>
      </c>
    </row>
    <row r="42" spans="1:4" s="48" customFormat="1" ht="13.5" thickBot="1" x14ac:dyDescent="0.3">
      <c r="A42" s="283"/>
      <c r="B42" s="284"/>
      <c r="C42" s="53" t="s">
        <v>143</v>
      </c>
      <c r="D42" s="28">
        <v>650</v>
      </c>
    </row>
    <row r="43" spans="1:4" s="48" customFormat="1" ht="12.75" customHeight="1" thickBot="1" x14ac:dyDescent="0.3">
      <c r="A43" s="283"/>
      <c r="B43" s="284"/>
      <c r="C43" s="54" t="s">
        <v>144</v>
      </c>
      <c r="D43" s="117" t="s">
        <v>68</v>
      </c>
    </row>
    <row r="44" spans="1:4" s="48" customFormat="1" ht="13.5" thickBot="1" x14ac:dyDescent="0.3">
      <c r="A44" s="44" t="s">
        <v>138</v>
      </c>
      <c r="B44" s="45" t="s">
        <v>145</v>
      </c>
      <c r="C44" s="46"/>
      <c r="D44" s="50"/>
    </row>
    <row r="45" spans="1:4" s="48" customFormat="1" ht="26.25" thickBot="1" x14ac:dyDescent="0.3">
      <c r="A45" s="44" t="s">
        <v>146</v>
      </c>
      <c r="B45" s="45" t="s">
        <v>568</v>
      </c>
      <c r="C45" s="46" t="s">
        <v>148</v>
      </c>
      <c r="D45" s="47" t="s">
        <v>569</v>
      </c>
    </row>
    <row r="46" spans="1:4" s="48" customFormat="1" ht="13.5" thickBot="1" x14ac:dyDescent="0.3">
      <c r="A46" s="44" t="s">
        <v>150</v>
      </c>
      <c r="B46" s="45" t="s">
        <v>570</v>
      </c>
      <c r="C46" s="46" t="s">
        <v>152</v>
      </c>
      <c r="D46" s="47">
        <v>5000</v>
      </c>
    </row>
    <row r="47" spans="1:4" s="48" customFormat="1" ht="13.5" thickBot="1" x14ac:dyDescent="0.3">
      <c r="A47" s="44" t="s">
        <v>153</v>
      </c>
      <c r="B47" s="45" t="s">
        <v>571</v>
      </c>
      <c r="C47" s="46" t="s">
        <v>155</v>
      </c>
      <c r="D47" s="47">
        <v>7800</v>
      </c>
    </row>
    <row r="48" spans="1:4" s="48" customFormat="1" ht="26.25" thickBot="1" x14ac:dyDescent="0.3">
      <c r="A48" s="44" t="s">
        <v>156</v>
      </c>
      <c r="B48" s="45" t="s">
        <v>495</v>
      </c>
      <c r="C48" s="46"/>
      <c r="D48" s="50"/>
    </row>
    <row r="49" spans="1:7" s="48" customFormat="1" ht="13.5" thickBot="1" x14ac:dyDescent="0.3">
      <c r="A49" s="283" t="s">
        <v>156</v>
      </c>
      <c r="B49" s="284" t="s">
        <v>572</v>
      </c>
      <c r="C49" s="51" t="s">
        <v>159</v>
      </c>
      <c r="D49" s="52">
        <v>4600</v>
      </c>
      <c r="E49" s="71"/>
    </row>
    <row r="50" spans="1:7" s="48" customFormat="1" ht="12.75" customHeight="1" thickBot="1" x14ac:dyDescent="0.3">
      <c r="A50" s="283"/>
      <c r="B50" s="284"/>
      <c r="C50" s="54" t="s">
        <v>160</v>
      </c>
      <c r="D50" s="31">
        <v>8500</v>
      </c>
    </row>
    <row r="51" spans="1:7" s="59" customFormat="1" ht="13.5" thickBot="1" x14ac:dyDescent="0.3">
      <c r="A51" s="56" t="s">
        <v>161</v>
      </c>
      <c r="B51" s="57" t="s">
        <v>162</v>
      </c>
      <c r="C51" s="58" t="s">
        <v>163</v>
      </c>
      <c r="D51" s="47" t="s">
        <v>573</v>
      </c>
    </row>
    <row r="52" spans="1:7" s="48" customFormat="1" ht="39" thickBot="1" x14ac:dyDescent="0.3">
      <c r="A52" s="44" t="s">
        <v>165</v>
      </c>
      <c r="B52" s="45" t="s">
        <v>355</v>
      </c>
      <c r="C52" s="46" t="s">
        <v>167</v>
      </c>
      <c r="D52" s="47">
        <v>614.29999999999995</v>
      </c>
      <c r="E52" s="61"/>
      <c r="F52" s="61"/>
      <c r="G52" s="61"/>
    </row>
    <row r="53" spans="1:7" s="48" customFormat="1" ht="13.5" thickBot="1" x14ac:dyDescent="0.3">
      <c r="A53" s="44" t="s">
        <v>169</v>
      </c>
      <c r="B53" s="45" t="s">
        <v>574</v>
      </c>
      <c r="C53" s="46"/>
      <c r="D53" s="50"/>
    </row>
    <row r="54" spans="1:7" s="48" customFormat="1" ht="27" customHeight="1" thickBot="1" x14ac:dyDescent="0.3">
      <c r="A54" s="283" t="s">
        <v>575</v>
      </c>
      <c r="B54" s="284" t="s">
        <v>576</v>
      </c>
      <c r="C54" s="51" t="s">
        <v>173</v>
      </c>
      <c r="D54" s="52" t="s">
        <v>577</v>
      </c>
    </row>
    <row r="55" spans="1:7" s="48" customFormat="1" ht="13.5" customHeight="1" thickBot="1" x14ac:dyDescent="0.3">
      <c r="A55" s="283"/>
      <c r="B55" s="284"/>
      <c r="C55" s="53" t="s">
        <v>175</v>
      </c>
      <c r="D55" s="28" t="s">
        <v>361</v>
      </c>
    </row>
    <row r="56" spans="1:7" s="48" customFormat="1" ht="13.5" customHeight="1" thickBot="1" x14ac:dyDescent="0.3">
      <c r="A56" s="283"/>
      <c r="B56" s="284"/>
      <c r="C56" s="53" t="s">
        <v>176</v>
      </c>
      <c r="D56" s="28" t="s">
        <v>361</v>
      </c>
    </row>
    <row r="57" spans="1:7" s="48" customFormat="1" ht="13.5" customHeight="1" thickBot="1" x14ac:dyDescent="0.3">
      <c r="A57" s="283"/>
      <c r="B57" s="284"/>
      <c r="C57" s="53" t="s">
        <v>178</v>
      </c>
      <c r="D57" s="28" t="s">
        <v>578</v>
      </c>
    </row>
    <row r="58" spans="1:7" s="48" customFormat="1" ht="13.5" thickBot="1" x14ac:dyDescent="0.3">
      <c r="A58" s="283"/>
      <c r="B58" s="284"/>
      <c r="C58" s="53" t="s">
        <v>180</v>
      </c>
      <c r="D58" s="28" t="s">
        <v>579</v>
      </c>
    </row>
    <row r="59" spans="1:7" s="48" customFormat="1" ht="13.5" thickBot="1" x14ac:dyDescent="0.3">
      <c r="A59" s="283"/>
      <c r="B59" s="284"/>
      <c r="C59" s="53" t="s">
        <v>182</v>
      </c>
      <c r="D59" s="28">
        <v>2470</v>
      </c>
    </row>
    <row r="60" spans="1:7" s="48" customFormat="1" ht="13.5" thickBot="1" x14ac:dyDescent="0.3">
      <c r="A60" s="283"/>
      <c r="B60" s="284"/>
      <c r="C60" s="53" t="s">
        <v>183</v>
      </c>
      <c r="D60" s="28" t="s">
        <v>580</v>
      </c>
    </row>
    <row r="61" spans="1:7" s="48" customFormat="1" ht="13.5" thickBot="1" x14ac:dyDescent="0.3">
      <c r="A61" s="283"/>
      <c r="B61" s="284"/>
      <c r="C61" s="54" t="s">
        <v>184</v>
      </c>
      <c r="D61" s="31">
        <v>2470</v>
      </c>
    </row>
    <row r="62" spans="1:7" s="64" customFormat="1" ht="13.5" customHeight="1" thickBot="1" x14ac:dyDescent="0.3">
      <c r="A62" s="290" t="s">
        <v>185</v>
      </c>
      <c r="B62" s="291" t="s">
        <v>581</v>
      </c>
      <c r="C62" s="62" t="s">
        <v>187</v>
      </c>
      <c r="D62" s="52" t="s">
        <v>582</v>
      </c>
    </row>
    <row r="63" spans="1:7" s="64" customFormat="1" ht="26.25" thickBot="1" x14ac:dyDescent="0.3">
      <c r="A63" s="290"/>
      <c r="B63" s="291"/>
      <c r="C63" s="65" t="s">
        <v>189</v>
      </c>
      <c r="D63" s="31" t="s">
        <v>365</v>
      </c>
    </row>
    <row r="64" spans="1:7" s="48" customFormat="1" ht="26.25" thickBot="1" x14ac:dyDescent="0.3">
      <c r="A64" s="44" t="s">
        <v>196</v>
      </c>
      <c r="B64" s="45" t="s">
        <v>583</v>
      </c>
      <c r="C64" s="46" t="s">
        <v>198</v>
      </c>
      <c r="D64" s="47">
        <v>48.6</v>
      </c>
    </row>
    <row r="65" spans="1:4" s="48" customFormat="1" ht="13.5" thickBot="1" x14ac:dyDescent="0.3">
      <c r="A65" s="44" t="s">
        <v>584</v>
      </c>
      <c r="B65" s="45" t="s">
        <v>585</v>
      </c>
      <c r="C65" s="46"/>
      <c r="D65" s="50"/>
    </row>
    <row r="66" spans="1:4" s="48" customFormat="1" ht="13.5" thickBot="1" x14ac:dyDescent="0.3">
      <c r="A66" s="44" t="s">
        <v>200</v>
      </c>
      <c r="B66" s="45" t="s">
        <v>201</v>
      </c>
      <c r="C66" s="46"/>
      <c r="D66" s="50"/>
    </row>
    <row r="67" spans="1:4" s="48" customFormat="1" ht="13.5" customHeight="1" thickBot="1" x14ac:dyDescent="0.3">
      <c r="A67" s="283" t="s">
        <v>203</v>
      </c>
      <c r="B67" s="285" t="s">
        <v>586</v>
      </c>
      <c r="C67" s="51" t="s">
        <v>205</v>
      </c>
      <c r="D67" s="52" t="s">
        <v>351</v>
      </c>
    </row>
    <row r="68" spans="1:4" s="48" customFormat="1" ht="13.5" thickBot="1" x14ac:dyDescent="0.3">
      <c r="A68" s="283"/>
      <c r="B68" s="287"/>
      <c r="C68" s="54" t="s">
        <v>206</v>
      </c>
      <c r="D68" s="31" t="s">
        <v>587</v>
      </c>
    </row>
    <row r="69" spans="1:4" s="59" customFormat="1" ht="13.5" thickBot="1" x14ac:dyDescent="0.3">
      <c r="A69" s="56" t="s">
        <v>208</v>
      </c>
      <c r="B69" s="57" t="s">
        <v>588</v>
      </c>
      <c r="C69" s="58"/>
      <c r="D69" s="50"/>
    </row>
    <row r="70" spans="1:4" s="48" customFormat="1" ht="13.5" thickBot="1" x14ac:dyDescent="0.3">
      <c r="A70" s="44" t="s">
        <v>208</v>
      </c>
      <c r="B70" s="45" t="s">
        <v>210</v>
      </c>
      <c r="C70" s="46"/>
      <c r="D70" s="50"/>
    </row>
    <row r="71" spans="1:4" s="48" customFormat="1" ht="13.5" thickBot="1" x14ac:dyDescent="0.3">
      <c r="A71" s="44" t="s">
        <v>211</v>
      </c>
      <c r="B71" s="45" t="s">
        <v>212</v>
      </c>
      <c r="C71" s="46"/>
      <c r="D71" s="50"/>
    </row>
    <row r="72" spans="1:4" s="59" customFormat="1" ht="13.5" thickBot="1" x14ac:dyDescent="0.3">
      <c r="A72" s="56" t="s">
        <v>208</v>
      </c>
      <c r="B72" s="57" t="s">
        <v>213</v>
      </c>
      <c r="C72" s="58"/>
      <c r="D72" s="50"/>
    </row>
    <row r="73" spans="1:4" s="66" customFormat="1" ht="26.25" thickBot="1" x14ac:dyDescent="0.3">
      <c r="A73" s="44" t="s">
        <v>208</v>
      </c>
      <c r="B73" s="45" t="s">
        <v>589</v>
      </c>
      <c r="C73" s="46"/>
      <c r="D73" s="50"/>
    </row>
    <row r="74" spans="1:4" s="66" customFormat="1" ht="13.5" thickBot="1" x14ac:dyDescent="0.3">
      <c r="A74" s="44" t="s">
        <v>215</v>
      </c>
      <c r="B74" s="45" t="s">
        <v>216</v>
      </c>
      <c r="C74" s="46"/>
      <c r="D74" s="50"/>
    </row>
    <row r="75" spans="1:4" s="48" customFormat="1" ht="13.5" thickBot="1" x14ac:dyDescent="0.3">
      <c r="A75" s="294" t="s">
        <v>590</v>
      </c>
      <c r="B75" s="295"/>
      <c r="C75" s="295"/>
      <c r="D75" s="296"/>
    </row>
    <row r="76" spans="1:4" s="66" customFormat="1" ht="113.1" customHeight="1" thickBot="1" x14ac:dyDescent="0.3">
      <c r="A76" s="44" t="s">
        <v>226</v>
      </c>
      <c r="B76" s="45" t="s">
        <v>591</v>
      </c>
      <c r="C76" s="46"/>
      <c r="D76" s="50"/>
    </row>
    <row r="77" spans="1:4" s="66" customFormat="1" ht="26.25" customHeight="1" thickBot="1" x14ac:dyDescent="0.3">
      <c r="A77" s="283" t="s">
        <v>592</v>
      </c>
      <c r="B77" s="285" t="s">
        <v>593</v>
      </c>
      <c r="C77" s="51" t="s">
        <v>228</v>
      </c>
      <c r="D77" s="52" t="s">
        <v>594</v>
      </c>
    </row>
    <row r="78" spans="1:4" s="66" customFormat="1" ht="26.25" thickBot="1" x14ac:dyDescent="0.3">
      <c r="A78" s="283"/>
      <c r="B78" s="286"/>
      <c r="C78" s="53" t="s">
        <v>230</v>
      </c>
      <c r="D78" s="28" t="s">
        <v>595</v>
      </c>
    </row>
    <row r="79" spans="1:4" s="66" customFormat="1" ht="66" customHeight="1" thickBot="1" x14ac:dyDescent="0.3">
      <c r="A79" s="283"/>
      <c r="B79" s="287"/>
      <c r="C79" s="54" t="s">
        <v>232</v>
      </c>
      <c r="D79" s="31">
        <v>6</v>
      </c>
    </row>
    <row r="80" spans="1:4" s="59" customFormat="1" ht="26.25" thickBot="1" x14ac:dyDescent="0.3">
      <c r="A80" s="56" t="s">
        <v>375</v>
      </c>
      <c r="B80" s="57" t="s">
        <v>376</v>
      </c>
      <c r="C80" s="58" t="s">
        <v>377</v>
      </c>
      <c r="D80" s="47">
        <v>2</v>
      </c>
    </row>
    <row r="81" spans="1:4" s="59" customFormat="1" ht="13.5" thickBot="1" x14ac:dyDescent="0.3">
      <c r="A81" s="56" t="s">
        <v>208</v>
      </c>
      <c r="B81" s="57" t="s">
        <v>234</v>
      </c>
      <c r="C81" s="58"/>
      <c r="D81" s="50"/>
    </row>
    <row r="82" spans="1:4" s="64" customFormat="1" ht="13.5" customHeight="1" thickBot="1" x14ac:dyDescent="0.3">
      <c r="A82" s="290" t="s">
        <v>208</v>
      </c>
      <c r="B82" s="291" t="s">
        <v>596</v>
      </c>
      <c r="C82" s="62" t="s">
        <v>205</v>
      </c>
      <c r="D82" s="52" t="s">
        <v>597</v>
      </c>
    </row>
    <row r="83" spans="1:4" s="64" customFormat="1" ht="13.5" thickBot="1" x14ac:dyDescent="0.3">
      <c r="A83" s="290"/>
      <c r="B83" s="291"/>
      <c r="C83" s="65" t="s">
        <v>239</v>
      </c>
      <c r="D83" s="31" t="s">
        <v>598</v>
      </c>
    </row>
    <row r="84" spans="1:4" s="66" customFormat="1" ht="90" thickBot="1" x14ac:dyDescent="0.3">
      <c r="A84" s="44" t="s">
        <v>235</v>
      </c>
      <c r="B84" s="45" t="s">
        <v>599</v>
      </c>
      <c r="C84" s="46"/>
      <c r="D84" s="50"/>
    </row>
    <row r="85" spans="1:4" s="66" customFormat="1" ht="90" thickBot="1" x14ac:dyDescent="0.3">
      <c r="A85" s="44" t="s">
        <v>600</v>
      </c>
      <c r="B85" s="45" t="s">
        <v>601</v>
      </c>
      <c r="C85" s="46"/>
      <c r="D85" s="50"/>
    </row>
    <row r="86" spans="1:4" s="66" customFormat="1" ht="26.25" thickBot="1" x14ac:dyDescent="0.3">
      <c r="A86" s="44" t="s">
        <v>602</v>
      </c>
      <c r="B86" s="45" t="s">
        <v>603</v>
      </c>
      <c r="C86" s="46"/>
      <c r="D86" s="50"/>
    </row>
    <row r="87" spans="1:4" s="64" customFormat="1" ht="26.25" thickBot="1" x14ac:dyDescent="0.3">
      <c r="A87" s="56" t="s">
        <v>378</v>
      </c>
      <c r="B87" s="57" t="s">
        <v>379</v>
      </c>
      <c r="C87" s="58"/>
      <c r="D87" s="50"/>
    </row>
    <row r="88" spans="1:4" s="64" customFormat="1" ht="13.5" customHeight="1" x14ac:dyDescent="0.25">
      <c r="A88" s="305" t="s">
        <v>190</v>
      </c>
      <c r="B88" s="307" t="s">
        <v>604</v>
      </c>
      <c r="C88" s="62" t="s">
        <v>192</v>
      </c>
      <c r="D88" s="52" t="s">
        <v>605</v>
      </c>
    </row>
    <row r="89" spans="1:4" s="64" customFormat="1" ht="26.25" thickBot="1" x14ac:dyDescent="0.3">
      <c r="A89" s="306"/>
      <c r="B89" s="308"/>
      <c r="C89" s="65" t="s">
        <v>193</v>
      </c>
      <c r="D89" s="31" t="s">
        <v>606</v>
      </c>
    </row>
    <row r="90" spans="1:4" s="64" customFormat="1" ht="26.25" thickBot="1" x14ac:dyDescent="0.3">
      <c r="A90" s="56" t="s">
        <v>194</v>
      </c>
      <c r="B90" s="57" t="s">
        <v>195</v>
      </c>
      <c r="C90" s="58"/>
      <c r="D90" s="50"/>
    </row>
    <row r="91" spans="1:4" s="59" customFormat="1" ht="13.5" customHeight="1" x14ac:dyDescent="0.25">
      <c r="A91" s="305" t="s">
        <v>607</v>
      </c>
      <c r="B91" s="309" t="s">
        <v>608</v>
      </c>
      <c r="C91" s="62" t="s">
        <v>205</v>
      </c>
      <c r="D91" s="52" t="s">
        <v>609</v>
      </c>
    </row>
    <row r="92" spans="1:4" s="59" customFormat="1" ht="30" customHeight="1" thickBot="1" x14ac:dyDescent="0.3">
      <c r="A92" s="306"/>
      <c r="B92" s="310"/>
      <c r="C92" s="65" t="s">
        <v>239</v>
      </c>
      <c r="D92" s="31" t="s">
        <v>610</v>
      </c>
    </row>
    <row r="93" spans="1:4" s="59" customFormat="1" ht="13.5" customHeight="1" x14ac:dyDescent="0.25">
      <c r="A93" s="305" t="s">
        <v>237</v>
      </c>
      <c r="B93" s="309" t="s">
        <v>611</v>
      </c>
      <c r="C93" s="62" t="s">
        <v>205</v>
      </c>
      <c r="D93" s="52" t="s">
        <v>609</v>
      </c>
    </row>
    <row r="94" spans="1:4" s="59" customFormat="1" ht="25.5" x14ac:dyDescent="0.25">
      <c r="A94" s="311"/>
      <c r="B94" s="312"/>
      <c r="C94" s="77" t="s">
        <v>239</v>
      </c>
      <c r="D94" s="28" t="s">
        <v>610</v>
      </c>
    </row>
    <row r="95" spans="1:4" s="59" customFormat="1" x14ac:dyDescent="0.25">
      <c r="A95" s="311"/>
      <c r="B95" s="312"/>
      <c r="C95" s="271"/>
      <c r="D95" s="273"/>
    </row>
    <row r="96" spans="1:4" s="59" customFormat="1" ht="26.25" customHeight="1" thickBot="1" x14ac:dyDescent="0.3">
      <c r="A96" s="306"/>
      <c r="B96" s="310"/>
      <c r="C96" s="272"/>
      <c r="D96" s="274"/>
    </row>
    <row r="97" spans="1:5" s="59" customFormat="1" ht="13.5" thickBot="1" x14ac:dyDescent="0.3">
      <c r="A97" s="56" t="s">
        <v>241</v>
      </c>
      <c r="B97" s="57" t="s">
        <v>612</v>
      </c>
      <c r="C97" s="58" t="s">
        <v>613</v>
      </c>
      <c r="D97" s="47" t="s">
        <v>614</v>
      </c>
    </row>
    <row r="98" spans="1:5" s="66" customFormat="1" ht="13.5" customHeight="1" thickBot="1" x14ac:dyDescent="0.3">
      <c r="A98" s="283" t="s">
        <v>243</v>
      </c>
      <c r="B98" s="284" t="s">
        <v>615</v>
      </c>
      <c r="C98" s="51" t="s">
        <v>616</v>
      </c>
      <c r="D98" s="52" t="s">
        <v>617</v>
      </c>
    </row>
    <row r="99" spans="1:5" s="66" customFormat="1" ht="38.25" customHeight="1" thickBot="1" x14ac:dyDescent="0.3">
      <c r="A99" s="283"/>
      <c r="B99" s="284"/>
      <c r="C99" s="54" t="s">
        <v>618</v>
      </c>
      <c r="D99" s="31" t="s">
        <v>619</v>
      </c>
    </row>
    <row r="100" spans="1:5" s="66" customFormat="1" ht="39" thickBot="1" x14ac:dyDescent="0.3">
      <c r="A100" s="44" t="s">
        <v>243</v>
      </c>
      <c r="B100" s="118" t="s">
        <v>620</v>
      </c>
      <c r="C100" s="46"/>
      <c r="D100" s="50"/>
    </row>
    <row r="101" spans="1:5" s="66" customFormat="1" ht="51.75" thickBot="1" x14ac:dyDescent="0.3">
      <c r="A101" s="44" t="s">
        <v>243</v>
      </c>
      <c r="B101" s="45" t="s">
        <v>621</v>
      </c>
      <c r="C101" s="46"/>
      <c r="D101" s="50"/>
    </row>
    <row r="102" spans="1:5" s="66" customFormat="1" ht="51.75" thickBot="1" x14ac:dyDescent="0.3">
      <c r="A102" s="44" t="s">
        <v>381</v>
      </c>
      <c r="B102" s="119" t="s">
        <v>382</v>
      </c>
      <c r="C102" s="46"/>
      <c r="D102" s="50"/>
    </row>
    <row r="103" spans="1:5" s="66" customFormat="1" ht="39" thickBot="1" x14ac:dyDescent="0.3">
      <c r="A103" s="44" t="s">
        <v>384</v>
      </c>
      <c r="B103" s="45" t="s">
        <v>622</v>
      </c>
      <c r="C103" s="46" t="s">
        <v>386</v>
      </c>
      <c r="D103" s="47" t="s">
        <v>623</v>
      </c>
    </row>
    <row r="104" spans="1:5" s="66" customFormat="1" ht="51.75" thickBot="1" x14ac:dyDescent="0.3">
      <c r="A104" s="44" t="s">
        <v>624</v>
      </c>
      <c r="B104" s="45" t="s">
        <v>625</v>
      </c>
      <c r="C104" s="46"/>
      <c r="D104" s="50"/>
    </row>
    <row r="105" spans="1:5" s="66" customFormat="1" ht="142.5" customHeight="1" thickBot="1" x14ac:dyDescent="0.3">
      <c r="A105" s="44" t="s">
        <v>626</v>
      </c>
      <c r="B105" s="45" t="s">
        <v>627</v>
      </c>
      <c r="C105" s="46" t="s">
        <v>252</v>
      </c>
      <c r="D105" s="47" t="s">
        <v>628</v>
      </c>
    </row>
    <row r="106" spans="1:5" s="66" customFormat="1" ht="51.75" thickBot="1" x14ac:dyDescent="0.3">
      <c r="A106" s="44" t="s">
        <v>388</v>
      </c>
      <c r="B106" s="45" t="s">
        <v>629</v>
      </c>
      <c r="C106" s="46"/>
      <c r="D106" s="50"/>
      <c r="E106" s="73"/>
    </row>
    <row r="107" spans="1:5" s="66" customFormat="1" ht="115.5" thickBot="1" x14ac:dyDescent="0.3">
      <c r="A107" s="44" t="s">
        <v>630</v>
      </c>
      <c r="B107" s="45" t="s">
        <v>631</v>
      </c>
      <c r="C107" s="46"/>
      <c r="D107" s="50"/>
    </row>
    <row r="108" spans="1:5" s="66" customFormat="1" ht="39" thickBot="1" x14ac:dyDescent="0.3">
      <c r="A108" s="44" t="s">
        <v>632</v>
      </c>
      <c r="B108" s="45" t="s">
        <v>633</v>
      </c>
      <c r="C108" s="46"/>
      <c r="D108" s="50"/>
    </row>
    <row r="109" spans="1:5" s="66" customFormat="1" ht="51.75" thickBot="1" x14ac:dyDescent="0.3">
      <c r="A109" s="44" t="s">
        <v>634</v>
      </c>
      <c r="B109" s="45" t="s">
        <v>635</v>
      </c>
      <c r="C109" s="46"/>
      <c r="D109" s="50"/>
    </row>
    <row r="110" spans="1:5" s="66" customFormat="1" ht="26.25" thickBot="1" x14ac:dyDescent="0.3">
      <c r="A110" s="44" t="s">
        <v>392</v>
      </c>
      <c r="B110" s="119" t="s">
        <v>636</v>
      </c>
      <c r="C110" s="46"/>
      <c r="D110" s="50"/>
    </row>
    <row r="111" spans="1:5" s="66" customFormat="1" ht="26.25" thickBot="1" x14ac:dyDescent="0.3">
      <c r="A111" s="44" t="s">
        <v>255</v>
      </c>
      <c r="B111" s="45" t="s">
        <v>256</v>
      </c>
      <c r="C111" s="46"/>
      <c r="D111" s="50"/>
    </row>
    <row r="112" spans="1:5" s="66" customFormat="1" ht="78.75" customHeight="1" thickBot="1" x14ac:dyDescent="0.3">
      <c r="A112" s="44" t="s">
        <v>637</v>
      </c>
      <c r="B112" s="45" t="s">
        <v>638</v>
      </c>
      <c r="C112" s="46"/>
      <c r="D112" s="50"/>
    </row>
    <row r="113" spans="1:4" s="66" customFormat="1" ht="13.5" customHeight="1" thickBot="1" x14ac:dyDescent="0.3">
      <c r="A113" s="283" t="s">
        <v>399</v>
      </c>
      <c r="B113" s="284" t="s">
        <v>539</v>
      </c>
      <c r="C113" s="51" t="s">
        <v>401</v>
      </c>
      <c r="D113" s="52" t="s">
        <v>402</v>
      </c>
    </row>
    <row r="114" spans="1:4" s="66" customFormat="1" ht="13.5" thickBot="1" x14ac:dyDescent="0.3">
      <c r="A114" s="283"/>
      <c r="B114" s="284"/>
      <c r="C114" s="53" t="s">
        <v>403</v>
      </c>
      <c r="D114" s="28" t="s">
        <v>639</v>
      </c>
    </row>
    <row r="115" spans="1:4" s="66" customFormat="1" ht="66" customHeight="1" thickBot="1" x14ac:dyDescent="0.3">
      <c r="A115" s="283"/>
      <c r="B115" s="284"/>
      <c r="C115" s="107"/>
      <c r="D115" s="108"/>
    </row>
    <row r="116" spans="1:4" s="66" customFormat="1" ht="26.25" thickBot="1" x14ac:dyDescent="0.3">
      <c r="A116" s="44" t="s">
        <v>399</v>
      </c>
      <c r="B116" s="45" t="s">
        <v>405</v>
      </c>
      <c r="C116" s="46"/>
      <c r="D116" s="50"/>
    </row>
    <row r="117" spans="1:4" s="66" customFormat="1" ht="77.25" thickBot="1" x14ac:dyDescent="0.3">
      <c r="A117" s="44" t="s">
        <v>399</v>
      </c>
      <c r="B117" s="45" t="s">
        <v>406</v>
      </c>
      <c r="C117" s="46" t="s">
        <v>407</v>
      </c>
      <c r="D117" s="47" t="s">
        <v>408</v>
      </c>
    </row>
    <row r="118" spans="1:4" s="66" customFormat="1" ht="13.5" customHeight="1" thickBot="1" x14ac:dyDescent="0.3">
      <c r="A118" s="292" t="s">
        <v>399</v>
      </c>
      <c r="B118" s="284" t="s">
        <v>511</v>
      </c>
      <c r="C118" s="51" t="s">
        <v>205</v>
      </c>
      <c r="D118" s="52" t="s">
        <v>410</v>
      </c>
    </row>
    <row r="119" spans="1:4" s="66" customFormat="1" ht="13.5" thickBot="1" x14ac:dyDescent="0.3">
      <c r="A119" s="292"/>
      <c r="B119" s="284"/>
      <c r="C119" s="53" t="s">
        <v>206</v>
      </c>
      <c r="D119" s="28" t="s">
        <v>640</v>
      </c>
    </row>
    <row r="120" spans="1:4" s="66" customFormat="1" ht="24.75" customHeight="1" thickBot="1" x14ac:dyDescent="0.3">
      <c r="A120" s="292"/>
      <c r="B120" s="284"/>
      <c r="C120" s="54"/>
      <c r="D120" s="72"/>
    </row>
    <row r="121" spans="1:4" s="66" customFormat="1" ht="39" thickBot="1" x14ac:dyDescent="0.3">
      <c r="A121" s="44" t="s">
        <v>399</v>
      </c>
      <c r="B121" s="45" t="s">
        <v>412</v>
      </c>
      <c r="C121" s="46"/>
      <c r="D121" s="50"/>
    </row>
    <row r="122" spans="1:4" s="66" customFormat="1" ht="26.25" thickBot="1" x14ac:dyDescent="0.3">
      <c r="A122" s="44" t="s">
        <v>399</v>
      </c>
      <c r="B122" s="45" t="s">
        <v>413</v>
      </c>
      <c r="C122" s="46"/>
      <c r="D122" s="50"/>
    </row>
    <row r="123" spans="1:4" s="66" customFormat="1" ht="26.25" thickBot="1" x14ac:dyDescent="0.3">
      <c r="A123" s="44" t="s">
        <v>399</v>
      </c>
      <c r="B123" s="45" t="s">
        <v>414</v>
      </c>
      <c r="C123" s="46"/>
      <c r="D123" s="50"/>
    </row>
    <row r="124" spans="1:4" s="66" customFormat="1" ht="51.75" thickBot="1" x14ac:dyDescent="0.3">
      <c r="A124" s="44" t="s">
        <v>415</v>
      </c>
      <c r="B124" s="45" t="s">
        <v>641</v>
      </c>
      <c r="C124" s="46"/>
      <c r="D124" s="50"/>
    </row>
    <row r="125" spans="1:4" s="66" customFormat="1" ht="39" thickBot="1" x14ac:dyDescent="0.3">
      <c r="A125" s="44" t="s">
        <v>264</v>
      </c>
      <c r="B125" s="45" t="s">
        <v>265</v>
      </c>
      <c r="C125" s="46"/>
      <c r="D125" s="50"/>
    </row>
    <row r="126" spans="1:4" s="59" customFormat="1" ht="26.25" thickBot="1" x14ac:dyDescent="0.3">
      <c r="A126" s="56" t="s">
        <v>266</v>
      </c>
      <c r="B126" s="57" t="s">
        <v>642</v>
      </c>
      <c r="C126" s="58"/>
      <c r="D126" s="50"/>
    </row>
    <row r="127" spans="1:4" s="66" customFormat="1" ht="64.5" thickBot="1" x14ac:dyDescent="0.3">
      <c r="A127" s="44" t="s">
        <v>268</v>
      </c>
      <c r="B127" s="45" t="s">
        <v>417</v>
      </c>
      <c r="C127" s="46"/>
      <c r="D127" s="50"/>
    </row>
    <row r="128" spans="1:4" s="66" customFormat="1" ht="39" thickBot="1" x14ac:dyDescent="0.3">
      <c r="A128" s="44" t="s">
        <v>268</v>
      </c>
      <c r="B128" s="45" t="s">
        <v>418</v>
      </c>
      <c r="C128" s="46"/>
      <c r="D128" s="50"/>
    </row>
    <row r="129" spans="1:5" s="66" customFormat="1" ht="51.75" thickBot="1" x14ac:dyDescent="0.3">
      <c r="A129" s="44" t="s">
        <v>268</v>
      </c>
      <c r="B129" s="45" t="s">
        <v>512</v>
      </c>
      <c r="C129" s="46"/>
      <c r="D129" s="50"/>
    </row>
    <row r="130" spans="1:5" s="66" customFormat="1" ht="64.5" thickBot="1" x14ac:dyDescent="0.3">
      <c r="A130" s="44" t="s">
        <v>420</v>
      </c>
      <c r="B130" s="45" t="s">
        <v>513</v>
      </c>
      <c r="C130" s="46"/>
      <c r="D130" s="50"/>
    </row>
    <row r="131" spans="1:5" s="66" customFormat="1" ht="13.5" customHeight="1" thickBot="1" x14ac:dyDescent="0.3">
      <c r="A131" s="283" t="s">
        <v>422</v>
      </c>
      <c r="B131" s="284" t="s">
        <v>643</v>
      </c>
      <c r="C131" s="51" t="s">
        <v>205</v>
      </c>
      <c r="D131" s="52" t="s">
        <v>644</v>
      </c>
    </row>
    <row r="132" spans="1:5" s="66" customFormat="1" ht="13.5" thickBot="1" x14ac:dyDescent="0.3">
      <c r="A132" s="283"/>
      <c r="B132" s="284"/>
      <c r="C132" s="53" t="s">
        <v>206</v>
      </c>
      <c r="D132" s="28" t="s">
        <v>645</v>
      </c>
    </row>
    <row r="133" spans="1:5" s="66" customFormat="1" ht="140.25" customHeight="1" thickBot="1" x14ac:dyDescent="0.3">
      <c r="A133" s="283"/>
      <c r="B133" s="284"/>
      <c r="C133" s="54"/>
      <c r="D133" s="72"/>
    </row>
    <row r="134" spans="1:5" s="66" customFormat="1" ht="82.5" customHeight="1" thickBot="1" x14ac:dyDescent="0.3">
      <c r="A134" s="44" t="s">
        <v>424</v>
      </c>
      <c r="B134" s="45" t="s">
        <v>516</v>
      </c>
      <c r="C134" s="46"/>
      <c r="D134" s="50"/>
    </row>
    <row r="135" spans="1:5" s="66" customFormat="1" ht="13.5" customHeight="1" thickBot="1" x14ac:dyDescent="0.3">
      <c r="A135" s="283" t="s">
        <v>272</v>
      </c>
      <c r="B135" s="284" t="s">
        <v>646</v>
      </c>
      <c r="C135" s="51" t="s">
        <v>205</v>
      </c>
      <c r="D135" s="52" t="s">
        <v>647</v>
      </c>
    </row>
    <row r="136" spans="1:5" s="66" customFormat="1" ht="13.5" thickBot="1" x14ac:dyDescent="0.3">
      <c r="A136" s="283"/>
      <c r="B136" s="284"/>
      <c r="C136" s="53" t="s">
        <v>239</v>
      </c>
      <c r="D136" s="28" t="s">
        <v>648</v>
      </c>
    </row>
    <row r="137" spans="1:5" s="66" customFormat="1" ht="26.25" thickBot="1" x14ac:dyDescent="0.3">
      <c r="A137" s="283"/>
      <c r="B137" s="284"/>
      <c r="C137" s="53" t="s">
        <v>649</v>
      </c>
      <c r="D137" s="28" t="s">
        <v>650</v>
      </c>
    </row>
    <row r="138" spans="1:5" s="66" customFormat="1" ht="12.75" customHeight="1" thickBot="1" x14ac:dyDescent="0.3">
      <c r="A138" s="283"/>
      <c r="B138" s="284"/>
      <c r="C138" s="53" t="s">
        <v>275</v>
      </c>
      <c r="D138" s="76" t="s">
        <v>651</v>
      </c>
    </row>
    <row r="139" spans="1:5" s="66" customFormat="1" ht="13.5" thickBot="1" x14ac:dyDescent="0.3">
      <c r="A139" s="283"/>
      <c r="B139" s="284"/>
      <c r="C139" s="53" t="s">
        <v>652</v>
      </c>
      <c r="D139" s="28">
        <v>465</v>
      </c>
    </row>
    <row r="140" spans="1:5" s="66" customFormat="1" ht="13.5" thickBot="1" x14ac:dyDescent="0.3">
      <c r="A140" s="283"/>
      <c r="B140" s="284"/>
      <c r="C140" s="54" t="s">
        <v>277</v>
      </c>
      <c r="D140" s="31" t="s">
        <v>653</v>
      </c>
    </row>
    <row r="141" spans="1:5" s="66" customFormat="1" ht="78" customHeight="1" thickBot="1" x14ac:dyDescent="0.3">
      <c r="A141" s="44" t="s">
        <v>272</v>
      </c>
      <c r="B141" s="45" t="s">
        <v>654</v>
      </c>
      <c r="C141" s="46"/>
      <c r="D141" s="50"/>
      <c r="E141" s="49"/>
    </row>
    <row r="142" spans="1:5" s="66" customFormat="1" ht="78" customHeight="1" thickBot="1" x14ac:dyDescent="0.3">
      <c r="A142" s="44" t="s">
        <v>272</v>
      </c>
      <c r="B142" s="45" t="s">
        <v>427</v>
      </c>
      <c r="C142" s="46"/>
      <c r="D142" s="50"/>
    </row>
    <row r="143" spans="1:5" s="66" customFormat="1" ht="13.5" customHeight="1" thickBot="1" x14ac:dyDescent="0.3">
      <c r="A143" s="283" t="s">
        <v>655</v>
      </c>
      <c r="B143" s="284" t="s">
        <v>656</v>
      </c>
      <c r="C143" s="51" t="s">
        <v>657</v>
      </c>
      <c r="D143" s="52" t="s">
        <v>658</v>
      </c>
    </row>
    <row r="144" spans="1:5" s="66" customFormat="1" ht="13.5" thickBot="1" x14ac:dyDescent="0.3">
      <c r="A144" s="283"/>
      <c r="B144" s="284"/>
      <c r="C144" s="53" t="s">
        <v>239</v>
      </c>
      <c r="D144" s="28" t="s">
        <v>659</v>
      </c>
    </row>
    <row r="145" spans="1:5" s="66" customFormat="1" ht="13.5" thickBot="1" x14ac:dyDescent="0.3">
      <c r="A145" s="283"/>
      <c r="B145" s="284"/>
      <c r="C145" s="53" t="s">
        <v>660</v>
      </c>
      <c r="D145" s="28" t="s">
        <v>661</v>
      </c>
    </row>
    <row r="146" spans="1:5" s="66" customFormat="1" ht="13.5" thickBot="1" x14ac:dyDescent="0.3">
      <c r="A146" s="283"/>
      <c r="B146" s="284"/>
      <c r="C146" s="54"/>
      <c r="D146" s="72"/>
      <c r="E146" s="49"/>
    </row>
    <row r="147" spans="1:5" s="59" customFormat="1" ht="13.5" customHeight="1" thickBot="1" x14ac:dyDescent="0.3">
      <c r="A147" s="290" t="s">
        <v>279</v>
      </c>
      <c r="B147" s="291" t="s">
        <v>518</v>
      </c>
      <c r="C147" s="62" t="s">
        <v>205</v>
      </c>
      <c r="D147" s="52" t="s">
        <v>432</v>
      </c>
    </row>
    <row r="148" spans="1:5" s="59" customFormat="1" ht="13.5" thickBot="1" x14ac:dyDescent="0.3">
      <c r="A148" s="290"/>
      <c r="B148" s="291"/>
      <c r="C148" s="77" t="s">
        <v>239</v>
      </c>
      <c r="D148" s="28" t="s">
        <v>662</v>
      </c>
    </row>
    <row r="149" spans="1:5" s="59" customFormat="1" ht="27" customHeight="1" thickBot="1" x14ac:dyDescent="0.3">
      <c r="A149" s="290"/>
      <c r="B149" s="291"/>
      <c r="C149" s="65"/>
      <c r="D149" s="72"/>
    </row>
    <row r="150" spans="1:5" s="66" customFormat="1" ht="26.25" thickBot="1" x14ac:dyDescent="0.3">
      <c r="A150" s="44" t="s">
        <v>283</v>
      </c>
      <c r="B150" s="45" t="s">
        <v>663</v>
      </c>
      <c r="C150" s="46"/>
      <c r="D150" s="50"/>
    </row>
    <row r="151" spans="1:5" s="66" customFormat="1" ht="14.25" customHeight="1" thickBot="1" x14ac:dyDescent="0.3">
      <c r="A151" s="44" t="s">
        <v>283</v>
      </c>
      <c r="B151" s="45" t="s">
        <v>285</v>
      </c>
      <c r="C151" s="46"/>
      <c r="D151" s="50"/>
    </row>
    <row r="152" spans="1:5" s="66" customFormat="1" ht="13.5" customHeight="1" thickBot="1" x14ac:dyDescent="0.3">
      <c r="A152" s="283" t="s">
        <v>283</v>
      </c>
      <c r="B152" s="284" t="s">
        <v>664</v>
      </c>
      <c r="C152" s="51" t="s">
        <v>205</v>
      </c>
      <c r="D152" s="52" t="s">
        <v>665</v>
      </c>
    </row>
    <row r="153" spans="1:5" s="66" customFormat="1" ht="13.5" thickBot="1" x14ac:dyDescent="0.3">
      <c r="A153" s="283"/>
      <c r="B153" s="284"/>
      <c r="C153" s="53" t="s">
        <v>239</v>
      </c>
      <c r="D153" s="28" t="s">
        <v>666</v>
      </c>
    </row>
    <row r="154" spans="1:5" s="66" customFormat="1" ht="76.5" customHeight="1" thickBot="1" x14ac:dyDescent="0.3">
      <c r="A154" s="283"/>
      <c r="B154" s="284"/>
      <c r="C154" s="54"/>
      <c r="D154" s="72"/>
    </row>
    <row r="155" spans="1:5" s="66" customFormat="1" ht="13.5" customHeight="1" thickBot="1" x14ac:dyDescent="0.3">
      <c r="A155" s="283" t="s">
        <v>283</v>
      </c>
      <c r="B155" s="284" t="s">
        <v>667</v>
      </c>
      <c r="C155" s="51" t="s">
        <v>437</v>
      </c>
      <c r="D155" s="52" t="s">
        <v>668</v>
      </c>
    </row>
    <row r="156" spans="1:5" s="66" customFormat="1" ht="12.75" customHeight="1" thickBot="1" x14ac:dyDescent="0.3">
      <c r="A156" s="283"/>
      <c r="B156" s="284"/>
      <c r="C156" s="53" t="s">
        <v>439</v>
      </c>
      <c r="D156" s="28" t="s">
        <v>669</v>
      </c>
    </row>
    <row r="157" spans="1:5" s="66" customFormat="1" ht="26.25" thickBot="1" x14ac:dyDescent="0.3">
      <c r="A157" s="283"/>
      <c r="B157" s="284"/>
      <c r="C157" s="54" t="s">
        <v>441</v>
      </c>
      <c r="D157" s="31" t="s">
        <v>670</v>
      </c>
    </row>
    <row r="158" spans="1:5" s="66" customFormat="1" ht="92.25" customHeight="1" thickBot="1" x14ac:dyDescent="0.3">
      <c r="A158" s="44" t="s">
        <v>283</v>
      </c>
      <c r="B158" s="45" t="s">
        <v>443</v>
      </c>
      <c r="C158" s="46" t="s">
        <v>444</v>
      </c>
      <c r="D158" s="50"/>
    </row>
    <row r="159" spans="1:5" s="66" customFormat="1" ht="51.75" thickBot="1" x14ac:dyDescent="0.3">
      <c r="A159" s="44" t="s">
        <v>283</v>
      </c>
      <c r="B159" s="45" t="s">
        <v>519</v>
      </c>
      <c r="C159" s="46"/>
      <c r="D159" s="50"/>
    </row>
    <row r="160" spans="1:5" s="66" customFormat="1" ht="39" thickBot="1" x14ac:dyDescent="0.3">
      <c r="A160" s="44" t="s">
        <v>283</v>
      </c>
      <c r="B160" s="45" t="s">
        <v>671</v>
      </c>
      <c r="C160" s="46"/>
      <c r="D160" s="50"/>
    </row>
    <row r="161" spans="1:5" s="66" customFormat="1" ht="13.5" customHeight="1" thickBot="1" x14ac:dyDescent="0.3">
      <c r="A161" s="283" t="s">
        <v>289</v>
      </c>
      <c r="B161" s="285" t="s">
        <v>446</v>
      </c>
      <c r="C161" s="51" t="s">
        <v>205</v>
      </c>
      <c r="D161" s="52" t="s">
        <v>672</v>
      </c>
    </row>
    <row r="162" spans="1:5" s="66" customFormat="1" ht="13.5" thickBot="1" x14ac:dyDescent="0.3">
      <c r="A162" s="283"/>
      <c r="B162" s="286"/>
      <c r="C162" s="53" t="s">
        <v>239</v>
      </c>
      <c r="D162" s="28" t="s">
        <v>673</v>
      </c>
      <c r="E162" s="49"/>
    </row>
    <row r="163" spans="1:5" s="66" customFormat="1" ht="171.75" customHeight="1" thickBot="1" x14ac:dyDescent="0.3">
      <c r="A163" s="283"/>
      <c r="B163" s="287"/>
      <c r="C163" s="54"/>
      <c r="D163" s="72"/>
    </row>
    <row r="164" spans="1:5" s="66" customFormat="1" ht="13.5" customHeight="1" x14ac:dyDescent="0.25">
      <c r="A164" s="303" t="s">
        <v>215</v>
      </c>
      <c r="B164" s="285" t="s">
        <v>674</v>
      </c>
      <c r="C164" s="51" t="s">
        <v>205</v>
      </c>
      <c r="D164" s="52" t="s">
        <v>675</v>
      </c>
    </row>
    <row r="165" spans="1:5" s="66" customFormat="1" ht="30" customHeight="1" thickBot="1" x14ac:dyDescent="0.3">
      <c r="A165" s="304"/>
      <c r="B165" s="287"/>
      <c r="C165" s="107" t="s">
        <v>239</v>
      </c>
      <c r="D165" s="91" t="s">
        <v>676</v>
      </c>
    </row>
    <row r="166" spans="1:5" s="66" customFormat="1" ht="77.25" thickBot="1" x14ac:dyDescent="0.3">
      <c r="A166" s="44" t="s">
        <v>215</v>
      </c>
      <c r="B166" s="45" t="s">
        <v>448</v>
      </c>
      <c r="C166" s="46"/>
      <c r="D166" s="50"/>
    </row>
    <row r="167" spans="1:5" s="66" customFormat="1" ht="51.75" thickBot="1" x14ac:dyDescent="0.3">
      <c r="A167" s="44" t="s">
        <v>215</v>
      </c>
      <c r="B167" s="45" t="s">
        <v>677</v>
      </c>
      <c r="C167" s="46"/>
      <c r="D167" s="50"/>
    </row>
    <row r="168" spans="1:5" s="66" customFormat="1" ht="26.25" thickBot="1" x14ac:dyDescent="0.3">
      <c r="A168" s="44" t="s">
        <v>294</v>
      </c>
      <c r="B168" s="45" t="s">
        <v>295</v>
      </c>
      <c r="C168" s="46"/>
      <c r="D168" s="50"/>
    </row>
    <row r="169" spans="1:5" s="66" customFormat="1" ht="13.5" thickBot="1" x14ac:dyDescent="0.3">
      <c r="A169" s="283" t="s">
        <v>296</v>
      </c>
      <c r="B169" s="284" t="s">
        <v>297</v>
      </c>
      <c r="C169" s="51" t="s">
        <v>298</v>
      </c>
      <c r="D169" s="52">
        <v>3</v>
      </c>
    </row>
    <row r="170" spans="1:5" s="66" customFormat="1" ht="13.5" thickBot="1" x14ac:dyDescent="0.3">
      <c r="A170" s="283"/>
      <c r="B170" s="284"/>
      <c r="C170" s="54" t="s">
        <v>299</v>
      </c>
      <c r="D170" s="31" t="s">
        <v>678</v>
      </c>
    </row>
    <row r="171" spans="1:5" s="66" customFormat="1" ht="13.5" customHeight="1" thickBot="1" x14ac:dyDescent="0.3">
      <c r="A171" s="283" t="s">
        <v>300</v>
      </c>
      <c r="B171" s="284" t="s">
        <v>679</v>
      </c>
      <c r="C171" s="51" t="s">
        <v>302</v>
      </c>
      <c r="D171" s="52">
        <v>5</v>
      </c>
    </row>
    <row r="172" spans="1:5" s="66" customFormat="1" ht="13.5" thickBot="1" x14ac:dyDescent="0.3">
      <c r="A172" s="283"/>
      <c r="B172" s="284"/>
      <c r="C172" s="54" t="s">
        <v>303</v>
      </c>
      <c r="D172" s="47" t="s">
        <v>680</v>
      </c>
    </row>
    <row r="173" spans="1:5" s="66" customFormat="1" ht="39" thickBot="1" x14ac:dyDescent="0.3">
      <c r="A173" s="44" t="s">
        <v>304</v>
      </c>
      <c r="B173" s="45" t="s">
        <v>450</v>
      </c>
      <c r="C173" s="46" t="s">
        <v>306</v>
      </c>
      <c r="D173" s="47">
        <v>2</v>
      </c>
    </row>
    <row r="174" spans="1:5" s="66" customFormat="1" ht="39" thickBot="1" x14ac:dyDescent="0.3">
      <c r="A174" s="44" t="s">
        <v>451</v>
      </c>
      <c r="B174" s="45" t="s">
        <v>452</v>
      </c>
      <c r="C174" s="58"/>
      <c r="D174" s="50"/>
    </row>
    <row r="175" spans="1:5" s="80" customFormat="1" ht="13.5" thickBot="1" x14ac:dyDescent="0.3">
      <c r="A175" s="120"/>
      <c r="B175" s="120"/>
      <c r="C175" s="120"/>
      <c r="D175" s="120"/>
    </row>
    <row r="176" spans="1:5" s="80" customFormat="1" ht="20.100000000000001" customHeight="1" thickBot="1" x14ac:dyDescent="0.3">
      <c r="A176" s="234" t="s">
        <v>310</v>
      </c>
      <c r="B176" s="235"/>
      <c r="C176" s="235"/>
      <c r="D176" s="235"/>
      <c r="E176" s="236"/>
    </row>
    <row r="177" spans="1:6" s="81" customFormat="1" ht="45" customHeight="1" thickBot="1" x14ac:dyDescent="0.3">
      <c r="A177" s="237" t="s">
        <v>311</v>
      </c>
      <c r="B177" s="238"/>
      <c r="C177" s="238"/>
      <c r="D177" s="238"/>
      <c r="E177" s="239"/>
    </row>
    <row r="178" spans="1:6" s="43" customFormat="1" ht="39" thickBot="1" x14ac:dyDescent="0.3">
      <c r="A178" s="40" t="s">
        <v>312</v>
      </c>
      <c r="B178" s="41" t="s">
        <v>105</v>
      </c>
      <c r="C178" s="41" t="s">
        <v>106</v>
      </c>
      <c r="D178" s="41" t="s">
        <v>107</v>
      </c>
      <c r="E178" s="42" t="s">
        <v>313</v>
      </c>
    </row>
    <row r="179" spans="1:6" s="48" customFormat="1" ht="39" thickBot="1" x14ac:dyDescent="0.3">
      <c r="A179" s="44" t="s">
        <v>459</v>
      </c>
      <c r="B179" s="45" t="s">
        <v>681</v>
      </c>
      <c r="C179" s="46"/>
      <c r="D179" s="36"/>
      <c r="E179" s="161">
        <f>249*('PPI Adj'!C7)</f>
        <v>249.99600000000001</v>
      </c>
    </row>
    <row r="180" spans="1:6" s="48" customFormat="1" ht="26.25" thickBot="1" x14ac:dyDescent="0.3">
      <c r="A180" s="44" t="s">
        <v>682</v>
      </c>
      <c r="B180" s="45" t="s">
        <v>683</v>
      </c>
      <c r="C180" s="46"/>
      <c r="D180" s="36"/>
      <c r="E180" s="161">
        <f>529*('PPI Adj'!C7)</f>
        <v>531.11599999999999</v>
      </c>
    </row>
    <row r="181" spans="1:6" s="48" customFormat="1" ht="39" thickBot="1" x14ac:dyDescent="0.3">
      <c r="A181" s="44" t="s">
        <v>684</v>
      </c>
      <c r="B181" s="45" t="s">
        <v>685</v>
      </c>
      <c r="C181" s="46"/>
      <c r="D181" s="36"/>
      <c r="E181" s="161">
        <f>1650*('PPI Adj'!C7)</f>
        <v>1656.6</v>
      </c>
    </row>
    <row r="182" spans="1:6" s="48" customFormat="1" ht="153.75" thickBot="1" x14ac:dyDescent="0.3">
      <c r="A182" s="44" t="s">
        <v>548</v>
      </c>
      <c r="B182" s="45" t="s">
        <v>686</v>
      </c>
      <c r="C182" s="46"/>
      <c r="D182" s="36"/>
      <c r="E182" s="161">
        <f>1465*('PPI Adj'!C7)</f>
        <v>1470.86</v>
      </c>
      <c r="F182" s="49"/>
    </row>
    <row r="183" spans="1:6" s="48" customFormat="1" ht="39" thickBot="1" x14ac:dyDescent="0.3">
      <c r="A183" s="44" t="s">
        <v>687</v>
      </c>
      <c r="B183" s="45" t="s">
        <v>688</v>
      </c>
      <c r="C183" s="46"/>
      <c r="D183" s="36"/>
      <c r="E183" s="161">
        <f>776*('PPI Adj'!C7)</f>
        <v>779.10400000000004</v>
      </c>
    </row>
    <row r="184" spans="1:6" s="48" customFormat="1" ht="26.25" customHeight="1" thickBot="1" x14ac:dyDescent="0.3">
      <c r="A184" s="283" t="s">
        <v>461</v>
      </c>
      <c r="B184" s="285" t="s">
        <v>528</v>
      </c>
      <c r="C184" s="121" t="s">
        <v>316</v>
      </c>
      <c r="D184" s="122" t="s">
        <v>689</v>
      </c>
      <c r="E184" s="288">
        <f>4437*('PPI Adj'!C7)</f>
        <v>4454.7479999999996</v>
      </c>
    </row>
    <row r="185" spans="1:6" s="48" customFormat="1" ht="26.25" thickBot="1" x14ac:dyDescent="0.3">
      <c r="A185" s="283"/>
      <c r="B185" s="286"/>
      <c r="C185" s="53" t="s">
        <v>318</v>
      </c>
      <c r="D185" s="83" t="s">
        <v>690</v>
      </c>
      <c r="E185" s="288"/>
    </row>
    <row r="186" spans="1:6" s="48" customFormat="1" ht="88.5" customHeight="1" thickBot="1" x14ac:dyDescent="0.3">
      <c r="A186" s="283"/>
      <c r="B186" s="287"/>
      <c r="C186" s="107" t="s">
        <v>320</v>
      </c>
      <c r="D186" s="123" t="s">
        <v>691</v>
      </c>
      <c r="E186" s="288"/>
    </row>
    <row r="187" spans="1:6" s="48" customFormat="1" ht="26.25" thickBot="1" x14ac:dyDescent="0.3">
      <c r="A187" s="44" t="s">
        <v>692</v>
      </c>
      <c r="B187" s="45" t="s">
        <v>693</v>
      </c>
      <c r="C187" s="46"/>
      <c r="D187" s="36"/>
      <c r="E187" s="161">
        <f>529*('PPI Adj'!C7)</f>
        <v>531.11599999999999</v>
      </c>
    </row>
    <row r="188" spans="1:6" s="48" customFormat="1" ht="13.5" customHeight="1" thickBot="1" x14ac:dyDescent="0.3">
      <c r="A188" s="44" t="s">
        <v>694</v>
      </c>
      <c r="B188" s="45" t="s">
        <v>695</v>
      </c>
      <c r="C188" s="46"/>
      <c r="D188" s="36"/>
      <c r="E188" s="161">
        <f>240*('PPI Adj'!C7)</f>
        <v>240.96</v>
      </c>
    </row>
    <row r="189" spans="1:6" s="48" customFormat="1" ht="26.25" thickBot="1" x14ac:dyDescent="0.3">
      <c r="A189" s="44" t="s">
        <v>696</v>
      </c>
      <c r="B189" s="45" t="s">
        <v>697</v>
      </c>
      <c r="C189" s="46"/>
      <c r="D189" s="36"/>
      <c r="E189" s="161">
        <f>180*('PPI Adj'!C7)</f>
        <v>180.72</v>
      </c>
    </row>
  </sheetData>
  <sheetProtection algorithmName="SHA-512" hashValue="wrKs/UJvbzSonvvJSr8etrkWnONx/jAwWgWSsMDEXma+R7HpUa4agHBNJM4Ut3BOrcK7PMbTSznEUoctyly8Aw==" saltValue="7CXAX5DfvBi+qJPUU4r/cA==" spinCount="100000" sheet="1" objects="1" scenarios="1" formatRows="0"/>
  <mergeCells count="64">
    <mergeCell ref="A20:D20"/>
    <mergeCell ref="B3:E3"/>
    <mergeCell ref="A4:E4"/>
    <mergeCell ref="A5:E5"/>
    <mergeCell ref="A7:C7"/>
    <mergeCell ref="A17:C17"/>
    <mergeCell ref="A21:D21"/>
    <mergeCell ref="A32:D32"/>
    <mergeCell ref="A34:A36"/>
    <mergeCell ref="B34:B36"/>
    <mergeCell ref="A41:A43"/>
    <mergeCell ref="B41:B43"/>
    <mergeCell ref="A82:A83"/>
    <mergeCell ref="B82:B83"/>
    <mergeCell ref="A49:A50"/>
    <mergeCell ref="B49:B50"/>
    <mergeCell ref="A54:A61"/>
    <mergeCell ref="B54:B61"/>
    <mergeCell ref="A62:A63"/>
    <mergeCell ref="B62:B63"/>
    <mergeCell ref="A67:A68"/>
    <mergeCell ref="B67:B68"/>
    <mergeCell ref="A75:D75"/>
    <mergeCell ref="A77:A79"/>
    <mergeCell ref="B77:B79"/>
    <mergeCell ref="A88:A89"/>
    <mergeCell ref="B88:B89"/>
    <mergeCell ref="A91:A92"/>
    <mergeCell ref="B91:B92"/>
    <mergeCell ref="A93:A96"/>
    <mergeCell ref="B93:B96"/>
    <mergeCell ref="C95:C96"/>
    <mergeCell ref="D95:D96"/>
    <mergeCell ref="A98:A99"/>
    <mergeCell ref="B98:B99"/>
    <mergeCell ref="A113:A115"/>
    <mergeCell ref="B113:B115"/>
    <mergeCell ref="A118:A120"/>
    <mergeCell ref="B118:B120"/>
    <mergeCell ref="A131:A133"/>
    <mergeCell ref="B131:B133"/>
    <mergeCell ref="A135:A140"/>
    <mergeCell ref="B135:B140"/>
    <mergeCell ref="A143:A146"/>
    <mergeCell ref="B143:B146"/>
    <mergeCell ref="A147:A149"/>
    <mergeCell ref="B147:B149"/>
    <mergeCell ref="A152:A154"/>
    <mergeCell ref="B152:B154"/>
    <mergeCell ref="A155:A157"/>
    <mergeCell ref="B155:B157"/>
    <mergeCell ref="A161:A163"/>
    <mergeCell ref="B161:B163"/>
    <mergeCell ref="A164:A165"/>
    <mergeCell ref="B164:B165"/>
    <mergeCell ref="A184:A186"/>
    <mergeCell ref="B184:B186"/>
    <mergeCell ref="E184:E186"/>
    <mergeCell ref="A169:A170"/>
    <mergeCell ref="B169:B170"/>
    <mergeCell ref="A171:A172"/>
    <mergeCell ref="B171:B172"/>
    <mergeCell ref="A176:E176"/>
    <mergeCell ref="A177:E177"/>
  </mergeCells>
  <conditionalFormatting sqref="C8:C15">
    <cfRule type="expression" dxfId="35" priority="5">
      <formula>$B$2="No"</formula>
    </cfRule>
  </conditionalFormatting>
  <conditionalFormatting sqref="C18 C23:C31 C33:C74 C76:C174 C179:C189 E179:E189">
    <cfRule type="expression" dxfId="34" priority="6">
      <formula>#REF!="No"</formula>
    </cfRule>
  </conditionalFormatting>
  <conditionalFormatting sqref="D23:D31">
    <cfRule type="expression" dxfId="33" priority="4">
      <formula>$B$2="No"</formula>
    </cfRule>
  </conditionalFormatting>
  <conditionalFormatting sqref="D33:D74">
    <cfRule type="expression" dxfId="32" priority="3">
      <formula>$B$2="No"</formula>
    </cfRule>
  </conditionalFormatting>
  <conditionalFormatting sqref="D76:D174">
    <cfRule type="expression" dxfId="31" priority="2">
      <formula>$B$2="No"</formula>
    </cfRule>
  </conditionalFormatting>
  <conditionalFormatting sqref="D179:D189">
    <cfRule type="expression" dxfId="30" priority="1">
      <formula>$B$2="No"</formula>
    </cfRule>
  </conditionalFormatting>
  <dataValidations count="1">
    <dataValidation type="decimal" operator="greaterThan" allowBlank="1" showInputMessage="1" showErrorMessage="1" error="Invalid Entry - Bidder must enter a value that is greater than $0" sqref="C18" xr:uid="{9592C354-343C-4431-9202-8449BDED6D4F}">
      <formula1>0</formula1>
    </dataValidation>
  </dataValidations>
  <pageMargins left="0.25" right="0.25" top="0.75" bottom="0.75" header="0.3" footer="0.3"/>
  <pageSetup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3AA13-84D9-4D63-B774-C846C2FF22AE}">
  <sheetPr>
    <pageSetUpPr fitToPage="1"/>
  </sheetPr>
  <dimension ref="A1:G193"/>
  <sheetViews>
    <sheetView showGridLines="0" zoomScaleNormal="100" workbookViewId="0">
      <pane ySplit="5" topLeftCell="A6" activePane="bottomLeft" state="frozen"/>
      <selection activeCell="C18" sqref="C18"/>
      <selection pane="bottomLeft" activeCell="A4" sqref="A4:E4"/>
    </sheetView>
  </sheetViews>
  <sheetFormatPr defaultColWidth="9.140625" defaultRowHeight="12.75" x14ac:dyDescent="0.2"/>
  <cols>
    <col min="1" max="1" width="19.140625" style="2" customWidth="1"/>
    <col min="2" max="2" width="77.28515625" style="2" customWidth="1"/>
    <col min="3" max="3" width="24" style="19" customWidth="1"/>
    <col min="4" max="4" width="19.28515625" style="2" customWidth="1"/>
    <col min="5" max="5" width="13.7109375" style="2"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20</v>
      </c>
      <c r="C3" s="263"/>
      <c r="D3" s="263"/>
      <c r="E3" s="264"/>
    </row>
    <row r="4" spans="1:5" ht="24" thickBot="1" x14ac:dyDescent="0.25">
      <c r="A4" s="297" t="s">
        <v>10</v>
      </c>
      <c r="B4" s="298"/>
      <c r="C4" s="298"/>
      <c r="D4" s="298"/>
      <c r="E4" s="299"/>
    </row>
    <row r="5" spans="1:5" ht="21" thickBot="1" x14ac:dyDescent="0.25">
      <c r="A5" s="300" t="s">
        <v>698</v>
      </c>
      <c r="B5" s="301"/>
      <c r="C5" s="301"/>
      <c r="D5" s="301"/>
      <c r="E5" s="302"/>
    </row>
    <row r="6" spans="1:5" ht="13.5" thickBot="1" x14ac:dyDescent="0.25">
      <c r="A6" s="21"/>
      <c r="B6" s="21"/>
      <c r="C6" s="22"/>
      <c r="D6" s="21"/>
    </row>
    <row r="7" spans="1:5" s="8" customFormat="1" ht="20.100000000000001" customHeight="1" thickBot="1" x14ac:dyDescent="0.25">
      <c r="A7" s="280" t="s">
        <v>91</v>
      </c>
      <c r="B7" s="281"/>
      <c r="C7" s="282"/>
    </row>
    <row r="8" spans="1:5" x14ac:dyDescent="0.2">
      <c r="A8" s="99" t="s">
        <v>46</v>
      </c>
      <c r="B8" s="24" t="s">
        <v>92</v>
      </c>
      <c r="C8" s="100">
        <v>2026</v>
      </c>
    </row>
    <row r="9" spans="1:5" x14ac:dyDescent="0.2">
      <c r="A9" s="26" t="s">
        <v>48</v>
      </c>
      <c r="B9" s="27" t="s">
        <v>93</v>
      </c>
      <c r="C9" s="28" t="s">
        <v>50</v>
      </c>
    </row>
    <row r="10" spans="1:5" x14ac:dyDescent="0.2">
      <c r="A10" s="26" t="s">
        <v>54</v>
      </c>
      <c r="B10" s="27" t="s">
        <v>94</v>
      </c>
      <c r="C10" s="28" t="s">
        <v>57</v>
      </c>
    </row>
    <row r="11" spans="1:5" ht="26.25" thickBot="1" x14ac:dyDescent="0.25">
      <c r="A11" s="29" t="s">
        <v>62</v>
      </c>
      <c r="B11" s="30" t="s">
        <v>95</v>
      </c>
      <c r="C11" s="31" t="s">
        <v>66</v>
      </c>
    </row>
    <row r="12" spans="1:5" x14ac:dyDescent="0.2">
      <c r="A12" s="99" t="s">
        <v>69</v>
      </c>
      <c r="B12" s="24" t="s">
        <v>96</v>
      </c>
      <c r="C12" s="100">
        <v>2026</v>
      </c>
    </row>
    <row r="13" spans="1:5" x14ac:dyDescent="0.2">
      <c r="A13" s="26" t="s">
        <v>70</v>
      </c>
      <c r="B13" s="27" t="s">
        <v>97</v>
      </c>
      <c r="C13" s="28" t="s">
        <v>73</v>
      </c>
    </row>
    <row r="14" spans="1:5" x14ac:dyDescent="0.2">
      <c r="A14" s="26" t="s">
        <v>77</v>
      </c>
      <c r="B14" s="27" t="s">
        <v>98</v>
      </c>
      <c r="C14" s="28" t="s">
        <v>79</v>
      </c>
    </row>
    <row r="15" spans="1:5" ht="28.5" customHeight="1" thickBot="1" x14ac:dyDescent="0.25">
      <c r="A15" s="90" t="s">
        <v>82</v>
      </c>
      <c r="B15" s="30" t="s">
        <v>99</v>
      </c>
      <c r="C15" s="91" t="s">
        <v>68</v>
      </c>
    </row>
    <row r="16" spans="1:5" s="32" customFormat="1" ht="13.5" thickBot="1" x14ac:dyDescent="0.25">
      <c r="C16" s="33"/>
    </row>
    <row r="17" spans="1:4" s="34" customFormat="1" ht="20.100000000000001" customHeight="1" thickBot="1" x14ac:dyDescent="0.25">
      <c r="A17" s="234" t="s">
        <v>100</v>
      </c>
      <c r="B17" s="235"/>
      <c r="C17" s="236"/>
    </row>
    <row r="18" spans="1:4" ht="108.75" customHeight="1" thickBot="1" x14ac:dyDescent="0.25">
      <c r="A18" s="35" t="s">
        <v>88</v>
      </c>
      <c r="B18" s="36" t="s">
        <v>101</v>
      </c>
      <c r="C18" s="161">
        <f>98100*('PPI Adj'!C7)</f>
        <v>98492.4</v>
      </c>
    </row>
    <row r="19" spans="1:4" ht="13.5" thickBot="1" x14ac:dyDescent="0.25">
      <c r="A19" s="37"/>
      <c r="B19" s="38"/>
      <c r="C19" s="39"/>
    </row>
    <row r="20" spans="1:4" s="8" customFormat="1" ht="20.100000000000001" customHeight="1" thickBot="1" x14ac:dyDescent="0.25">
      <c r="A20" s="234" t="s">
        <v>102</v>
      </c>
      <c r="B20" s="235"/>
      <c r="C20" s="235"/>
      <c r="D20" s="236"/>
    </row>
    <row r="21" spans="1:4" ht="45" customHeight="1" thickBot="1" x14ac:dyDescent="0.25">
      <c r="A21" s="237" t="s">
        <v>103</v>
      </c>
      <c r="B21" s="238"/>
      <c r="C21" s="238"/>
      <c r="D21" s="239"/>
    </row>
    <row r="22" spans="1:4" s="43" customFormat="1" ht="26.25" thickBot="1" x14ac:dyDescent="0.3">
      <c r="A22" s="40" t="s">
        <v>104</v>
      </c>
      <c r="B22" s="41" t="s">
        <v>105</v>
      </c>
      <c r="C22" s="41" t="s">
        <v>106</v>
      </c>
      <c r="D22" s="42" t="s">
        <v>107</v>
      </c>
    </row>
    <row r="23" spans="1:4" s="48" customFormat="1" ht="15.95" customHeight="1" thickBot="1" x14ac:dyDescent="0.3">
      <c r="A23" s="44" t="s">
        <v>108</v>
      </c>
      <c r="B23" s="45" t="s">
        <v>699</v>
      </c>
      <c r="C23" s="46" t="s">
        <v>110</v>
      </c>
      <c r="D23" s="47" t="s">
        <v>700</v>
      </c>
    </row>
    <row r="24" spans="1:4" s="48" customFormat="1" ht="26.25" customHeight="1" thickBot="1" x14ac:dyDescent="0.3">
      <c r="A24" s="44" t="s">
        <v>108</v>
      </c>
      <c r="B24" s="45" t="s">
        <v>334</v>
      </c>
      <c r="C24" s="46" t="s">
        <v>113</v>
      </c>
      <c r="D24" s="47" t="s">
        <v>68</v>
      </c>
    </row>
    <row r="25" spans="1:4" s="48" customFormat="1" ht="41.45" customHeight="1" thickBot="1" x14ac:dyDescent="0.3">
      <c r="A25" s="44" t="s">
        <v>108</v>
      </c>
      <c r="B25" s="45" t="s">
        <v>701</v>
      </c>
      <c r="C25" s="46"/>
      <c r="D25" s="50"/>
    </row>
    <row r="26" spans="1:4" s="48" customFormat="1" ht="13.5" thickBot="1" x14ac:dyDescent="0.3">
      <c r="A26" s="44" t="s">
        <v>108</v>
      </c>
      <c r="B26" s="45" t="s">
        <v>554</v>
      </c>
      <c r="C26" s="46"/>
      <c r="D26" s="50"/>
    </row>
    <row r="27" spans="1:4" s="48" customFormat="1" ht="26.25" thickBot="1" x14ac:dyDescent="0.3">
      <c r="A27" s="44" t="s">
        <v>108</v>
      </c>
      <c r="B27" s="45" t="s">
        <v>555</v>
      </c>
      <c r="C27" s="46"/>
      <c r="D27" s="50"/>
    </row>
    <row r="28" spans="1:4" s="48" customFormat="1" ht="26.25" thickBot="1" x14ac:dyDescent="0.3">
      <c r="A28" s="44" t="s">
        <v>108</v>
      </c>
      <c r="B28" s="45" t="s">
        <v>702</v>
      </c>
      <c r="C28" s="46" t="s">
        <v>119</v>
      </c>
      <c r="D28" s="47">
        <v>12500</v>
      </c>
    </row>
    <row r="29" spans="1:4" s="48" customFormat="1" ht="13.5" thickBot="1" x14ac:dyDescent="0.3">
      <c r="A29" s="44" t="s">
        <v>108</v>
      </c>
      <c r="B29" s="45" t="s">
        <v>703</v>
      </c>
      <c r="C29" s="46" t="s">
        <v>121</v>
      </c>
      <c r="D29" s="47" t="s">
        <v>704</v>
      </c>
    </row>
    <row r="30" spans="1:4" s="48" customFormat="1" ht="13.5" thickBot="1" x14ac:dyDescent="0.3">
      <c r="A30" s="44" t="s">
        <v>108</v>
      </c>
      <c r="B30" s="45" t="s">
        <v>559</v>
      </c>
      <c r="C30" s="46" t="s">
        <v>123</v>
      </c>
      <c r="D30" s="47" t="s">
        <v>705</v>
      </c>
    </row>
    <row r="31" spans="1:4" s="48" customFormat="1" ht="26.25" thickBot="1" x14ac:dyDescent="0.3">
      <c r="A31" s="44" t="s">
        <v>108</v>
      </c>
      <c r="B31" s="45" t="s">
        <v>124</v>
      </c>
      <c r="C31" s="46"/>
      <c r="D31" s="50"/>
    </row>
    <row r="32" spans="1:4" s="48" customFormat="1" ht="13.5" thickBot="1" x14ac:dyDescent="0.3">
      <c r="A32" s="294" t="s">
        <v>125</v>
      </c>
      <c r="B32" s="295"/>
      <c r="C32" s="295"/>
      <c r="D32" s="296"/>
    </row>
    <row r="33" spans="1:4" s="48" customFormat="1" ht="13.5" thickBot="1" x14ac:dyDescent="0.3">
      <c r="A33" s="44" t="s">
        <v>561</v>
      </c>
      <c r="B33" s="45" t="s">
        <v>562</v>
      </c>
      <c r="C33" s="55"/>
      <c r="D33" s="50"/>
    </row>
    <row r="34" spans="1:4" s="48" customFormat="1" ht="13.5" customHeight="1" thickBot="1" x14ac:dyDescent="0.3">
      <c r="A34" s="283" t="s">
        <v>126</v>
      </c>
      <c r="B34" s="285" t="s">
        <v>563</v>
      </c>
      <c r="C34" s="51" t="s">
        <v>128</v>
      </c>
      <c r="D34" s="52">
        <v>8</v>
      </c>
    </row>
    <row r="35" spans="1:4" s="48" customFormat="1" ht="13.5" thickBot="1" x14ac:dyDescent="0.3">
      <c r="A35" s="283"/>
      <c r="B35" s="286"/>
      <c r="C35" s="53" t="s">
        <v>129</v>
      </c>
      <c r="D35" s="28" t="s">
        <v>564</v>
      </c>
    </row>
    <row r="36" spans="1:4" s="48" customFormat="1" ht="13.5" thickBot="1" x14ac:dyDescent="0.3">
      <c r="A36" s="283"/>
      <c r="B36" s="287"/>
      <c r="C36" s="54" t="s">
        <v>130</v>
      </c>
      <c r="D36" s="31" t="s">
        <v>565</v>
      </c>
    </row>
    <row r="37" spans="1:4" s="48" customFormat="1" ht="26.25" thickBot="1" x14ac:dyDescent="0.3">
      <c r="A37" s="44" t="s">
        <v>126</v>
      </c>
      <c r="B37" s="45" t="s">
        <v>535</v>
      </c>
      <c r="C37" s="55"/>
      <c r="D37" s="50"/>
    </row>
    <row r="38" spans="1:4" s="48" customFormat="1" ht="13.5" thickBot="1" x14ac:dyDescent="0.3">
      <c r="A38" s="44" t="s">
        <v>133</v>
      </c>
      <c r="B38" s="45" t="s">
        <v>566</v>
      </c>
      <c r="C38" s="55" t="s">
        <v>135</v>
      </c>
      <c r="D38" s="47">
        <v>40</v>
      </c>
    </row>
    <row r="39" spans="1:4" s="48" customFormat="1" ht="26.25" thickBot="1" x14ac:dyDescent="0.3">
      <c r="A39" s="44" t="s">
        <v>136</v>
      </c>
      <c r="B39" s="45" t="s">
        <v>137</v>
      </c>
      <c r="C39" s="46"/>
      <c r="D39" s="50"/>
    </row>
    <row r="40" spans="1:4" s="48" customFormat="1" ht="13.5" customHeight="1" thickBot="1" x14ac:dyDescent="0.3">
      <c r="A40" s="44" t="s">
        <v>138</v>
      </c>
      <c r="B40" s="45" t="s">
        <v>706</v>
      </c>
      <c r="C40" s="46" t="s">
        <v>140</v>
      </c>
      <c r="D40" s="47">
        <v>240</v>
      </c>
    </row>
    <row r="41" spans="1:4" s="48" customFormat="1" ht="13.5" customHeight="1" thickBot="1" x14ac:dyDescent="0.3">
      <c r="A41" s="283" t="s">
        <v>138</v>
      </c>
      <c r="B41" s="284" t="s">
        <v>347</v>
      </c>
      <c r="C41" s="121" t="s">
        <v>142</v>
      </c>
      <c r="D41" s="52" t="s">
        <v>68</v>
      </c>
    </row>
    <row r="42" spans="1:4" s="48" customFormat="1" ht="13.5" thickBot="1" x14ac:dyDescent="0.3">
      <c r="A42" s="283"/>
      <c r="B42" s="284"/>
      <c r="C42" s="53" t="s">
        <v>143</v>
      </c>
      <c r="D42" s="28">
        <v>650</v>
      </c>
    </row>
    <row r="43" spans="1:4" s="48" customFormat="1" ht="12.75" customHeight="1" thickBot="1" x14ac:dyDescent="0.3">
      <c r="A43" s="283"/>
      <c r="B43" s="284"/>
      <c r="C43" s="54" t="s">
        <v>144</v>
      </c>
      <c r="D43" s="31" t="s">
        <v>68</v>
      </c>
    </row>
    <row r="44" spans="1:4" s="48" customFormat="1" ht="13.5" thickBot="1" x14ac:dyDescent="0.3">
      <c r="A44" s="44" t="s">
        <v>138</v>
      </c>
      <c r="B44" s="45" t="s">
        <v>145</v>
      </c>
      <c r="C44" s="46"/>
      <c r="D44" s="50"/>
    </row>
    <row r="45" spans="1:4" s="48" customFormat="1" ht="26.25" thickBot="1" x14ac:dyDescent="0.3">
      <c r="A45" s="44" t="s">
        <v>146</v>
      </c>
      <c r="B45" s="45" t="s">
        <v>568</v>
      </c>
      <c r="C45" s="46" t="s">
        <v>148</v>
      </c>
      <c r="D45" s="47" t="s">
        <v>569</v>
      </c>
    </row>
    <row r="46" spans="1:4" s="48" customFormat="1" ht="13.5" thickBot="1" x14ac:dyDescent="0.3">
      <c r="A46" s="44" t="s">
        <v>150</v>
      </c>
      <c r="B46" s="45" t="s">
        <v>570</v>
      </c>
      <c r="C46" s="46" t="s">
        <v>152</v>
      </c>
      <c r="D46" s="47">
        <v>5000</v>
      </c>
    </row>
    <row r="47" spans="1:4" s="48" customFormat="1" ht="13.5" thickBot="1" x14ac:dyDescent="0.3">
      <c r="A47" s="44" t="s">
        <v>153</v>
      </c>
      <c r="B47" s="45" t="s">
        <v>571</v>
      </c>
      <c r="C47" s="46" t="s">
        <v>155</v>
      </c>
      <c r="D47" s="47">
        <v>8500</v>
      </c>
    </row>
    <row r="48" spans="1:4" s="48" customFormat="1" ht="26.25" thickBot="1" x14ac:dyDescent="0.3">
      <c r="A48" s="44" t="s">
        <v>156</v>
      </c>
      <c r="B48" s="45" t="s">
        <v>495</v>
      </c>
      <c r="C48" s="46"/>
      <c r="D48" s="50"/>
    </row>
    <row r="49" spans="1:7" s="48" customFormat="1" ht="12.75" customHeight="1" thickBot="1" x14ac:dyDescent="0.3">
      <c r="A49" s="283" t="s">
        <v>156</v>
      </c>
      <c r="B49" s="284" t="s">
        <v>707</v>
      </c>
      <c r="C49" s="51" t="s">
        <v>159</v>
      </c>
      <c r="D49" s="52">
        <v>5000</v>
      </c>
    </row>
    <row r="50" spans="1:7" s="48" customFormat="1" ht="12.75" customHeight="1" thickBot="1" x14ac:dyDescent="0.3">
      <c r="A50" s="283"/>
      <c r="B50" s="284"/>
      <c r="C50" s="54" t="s">
        <v>160</v>
      </c>
      <c r="D50" s="31">
        <v>8500</v>
      </c>
    </row>
    <row r="51" spans="1:7" s="59" customFormat="1" ht="13.5" thickBot="1" x14ac:dyDescent="0.3">
      <c r="A51" s="56" t="s">
        <v>161</v>
      </c>
      <c r="B51" s="57" t="s">
        <v>162</v>
      </c>
      <c r="C51" s="58" t="s">
        <v>163</v>
      </c>
      <c r="D51" s="47" t="s">
        <v>708</v>
      </c>
    </row>
    <row r="52" spans="1:7" s="48" customFormat="1" ht="39" thickBot="1" x14ac:dyDescent="0.3">
      <c r="A52" s="44" t="s">
        <v>165</v>
      </c>
      <c r="B52" s="45" t="s">
        <v>355</v>
      </c>
      <c r="C52" s="46" t="s">
        <v>167</v>
      </c>
      <c r="D52" s="47">
        <v>614.29999999999995</v>
      </c>
      <c r="E52" s="61"/>
      <c r="F52" s="61"/>
      <c r="G52" s="61"/>
    </row>
    <row r="53" spans="1:7" s="48" customFormat="1" ht="13.5" thickBot="1" x14ac:dyDescent="0.3">
      <c r="A53" s="44" t="s">
        <v>169</v>
      </c>
      <c r="B53" s="45" t="s">
        <v>574</v>
      </c>
      <c r="C53" s="46"/>
      <c r="D53" s="50"/>
    </row>
    <row r="54" spans="1:7" s="48" customFormat="1" ht="26.45" customHeight="1" thickBot="1" x14ac:dyDescent="0.3">
      <c r="A54" s="283" t="s">
        <v>575</v>
      </c>
      <c r="B54" s="284" t="s">
        <v>576</v>
      </c>
      <c r="C54" s="51" t="s">
        <v>173</v>
      </c>
      <c r="D54" s="52" t="s">
        <v>577</v>
      </c>
    </row>
    <row r="55" spans="1:7" s="48" customFormat="1" ht="13.5" thickBot="1" x14ac:dyDescent="0.3">
      <c r="A55" s="283"/>
      <c r="B55" s="284"/>
      <c r="C55" s="53" t="s">
        <v>175</v>
      </c>
      <c r="D55" s="28" t="s">
        <v>361</v>
      </c>
    </row>
    <row r="56" spans="1:7" s="48" customFormat="1" ht="13.5" thickBot="1" x14ac:dyDescent="0.3">
      <c r="A56" s="283"/>
      <c r="B56" s="284"/>
      <c r="C56" s="53" t="s">
        <v>176</v>
      </c>
      <c r="D56" s="28" t="s">
        <v>361</v>
      </c>
    </row>
    <row r="57" spans="1:7" s="48" customFormat="1" ht="15" customHeight="1" thickBot="1" x14ac:dyDescent="0.3">
      <c r="A57" s="283"/>
      <c r="B57" s="284"/>
      <c r="C57" s="53" t="s">
        <v>178</v>
      </c>
      <c r="D57" s="28" t="s">
        <v>578</v>
      </c>
    </row>
    <row r="58" spans="1:7" s="48" customFormat="1" ht="13.5" thickBot="1" x14ac:dyDescent="0.3">
      <c r="A58" s="283"/>
      <c r="B58" s="284"/>
      <c r="C58" s="53" t="s">
        <v>180</v>
      </c>
      <c r="D58" s="28" t="s">
        <v>579</v>
      </c>
    </row>
    <row r="59" spans="1:7" s="48" customFormat="1" ht="13.5" thickBot="1" x14ac:dyDescent="0.3">
      <c r="A59" s="283"/>
      <c r="B59" s="284"/>
      <c r="C59" s="53" t="s">
        <v>182</v>
      </c>
      <c r="D59" s="28">
        <v>2470</v>
      </c>
    </row>
    <row r="60" spans="1:7" s="48" customFormat="1" ht="13.5" thickBot="1" x14ac:dyDescent="0.3">
      <c r="A60" s="283"/>
      <c r="B60" s="284"/>
      <c r="C60" s="53" t="s">
        <v>183</v>
      </c>
      <c r="D60" s="28" t="s">
        <v>579</v>
      </c>
    </row>
    <row r="61" spans="1:7" s="48" customFormat="1" ht="13.5" thickBot="1" x14ac:dyDescent="0.3">
      <c r="A61" s="283"/>
      <c r="B61" s="284"/>
      <c r="C61" s="54" t="s">
        <v>184</v>
      </c>
      <c r="D61" s="31">
        <v>2470</v>
      </c>
    </row>
    <row r="62" spans="1:7" s="64" customFormat="1" ht="13.5" customHeight="1" thickBot="1" x14ac:dyDescent="0.3">
      <c r="A62" s="290" t="s">
        <v>185</v>
      </c>
      <c r="B62" s="291" t="s">
        <v>709</v>
      </c>
      <c r="C62" s="62" t="s">
        <v>187</v>
      </c>
      <c r="D62" s="52" t="s">
        <v>582</v>
      </c>
    </row>
    <row r="63" spans="1:7" s="64" customFormat="1" ht="26.25" thickBot="1" x14ac:dyDescent="0.3">
      <c r="A63" s="290"/>
      <c r="B63" s="291"/>
      <c r="C63" s="65" t="s">
        <v>189</v>
      </c>
      <c r="D63" s="31" t="s">
        <v>351</v>
      </c>
    </row>
    <row r="64" spans="1:7" s="48" customFormat="1" ht="26.25" thickBot="1" x14ac:dyDescent="0.3">
      <c r="A64" s="44" t="s">
        <v>196</v>
      </c>
      <c r="B64" s="45" t="s">
        <v>583</v>
      </c>
      <c r="C64" s="46" t="s">
        <v>198</v>
      </c>
      <c r="D64" s="47">
        <v>54.8</v>
      </c>
    </row>
    <row r="65" spans="1:4" s="48" customFormat="1" ht="13.5" thickBot="1" x14ac:dyDescent="0.3">
      <c r="A65" s="44" t="s">
        <v>584</v>
      </c>
      <c r="B65" s="45" t="s">
        <v>585</v>
      </c>
      <c r="C65" s="46"/>
      <c r="D65" s="50"/>
    </row>
    <row r="66" spans="1:4" s="48" customFormat="1" ht="13.5" thickBot="1" x14ac:dyDescent="0.3">
      <c r="A66" s="44" t="s">
        <v>200</v>
      </c>
      <c r="B66" s="45" t="s">
        <v>201</v>
      </c>
      <c r="C66" s="46"/>
      <c r="D66" s="50"/>
    </row>
    <row r="67" spans="1:4" s="48" customFormat="1" ht="13.5" customHeight="1" thickBot="1" x14ac:dyDescent="0.3">
      <c r="A67" s="283" t="s">
        <v>203</v>
      </c>
      <c r="B67" s="285" t="s">
        <v>710</v>
      </c>
      <c r="C67" s="51" t="s">
        <v>205</v>
      </c>
      <c r="D67" s="52" t="s">
        <v>351</v>
      </c>
    </row>
    <row r="68" spans="1:4" s="48" customFormat="1" ht="13.5" thickBot="1" x14ac:dyDescent="0.3">
      <c r="A68" s="283"/>
      <c r="B68" s="287"/>
      <c r="C68" s="54" t="s">
        <v>206</v>
      </c>
      <c r="D68" s="31" t="s">
        <v>587</v>
      </c>
    </row>
    <row r="69" spans="1:4" s="59" customFormat="1" ht="13.5" thickBot="1" x14ac:dyDescent="0.3">
      <c r="A69" s="56" t="s">
        <v>208</v>
      </c>
      <c r="B69" s="57" t="s">
        <v>588</v>
      </c>
      <c r="C69" s="58"/>
      <c r="D69" s="50"/>
    </row>
    <row r="70" spans="1:4" s="48" customFormat="1" ht="13.5" thickBot="1" x14ac:dyDescent="0.3">
      <c r="A70" s="44" t="s">
        <v>208</v>
      </c>
      <c r="B70" s="45" t="s">
        <v>210</v>
      </c>
      <c r="C70" s="46"/>
      <c r="D70" s="50"/>
    </row>
    <row r="71" spans="1:4" s="48" customFormat="1" ht="13.5" thickBot="1" x14ac:dyDescent="0.3">
      <c r="A71" s="44" t="s">
        <v>211</v>
      </c>
      <c r="B71" s="45" t="s">
        <v>212</v>
      </c>
      <c r="C71" s="46"/>
      <c r="D71" s="50"/>
    </row>
    <row r="72" spans="1:4" s="59" customFormat="1" ht="13.5" thickBot="1" x14ac:dyDescent="0.3">
      <c r="A72" s="56" t="s">
        <v>208</v>
      </c>
      <c r="B72" s="57" t="s">
        <v>213</v>
      </c>
      <c r="C72" s="58"/>
      <c r="D72" s="50"/>
    </row>
    <row r="73" spans="1:4" s="66" customFormat="1" ht="26.25" thickBot="1" x14ac:dyDescent="0.3">
      <c r="A73" s="44" t="s">
        <v>208</v>
      </c>
      <c r="B73" s="45" t="s">
        <v>589</v>
      </c>
      <c r="C73" s="46"/>
      <c r="D73" s="50"/>
    </row>
    <row r="74" spans="1:4" s="66" customFormat="1" ht="13.5" thickBot="1" x14ac:dyDescent="0.3">
      <c r="A74" s="44" t="s">
        <v>215</v>
      </c>
      <c r="B74" s="45" t="s">
        <v>216</v>
      </c>
      <c r="C74" s="46"/>
      <c r="D74" s="50"/>
    </row>
    <row r="75" spans="1:4" s="48" customFormat="1" ht="13.5" thickBot="1" x14ac:dyDescent="0.3">
      <c r="A75" s="294" t="s">
        <v>217</v>
      </c>
      <c r="B75" s="295"/>
      <c r="C75" s="295"/>
      <c r="D75" s="296"/>
    </row>
    <row r="76" spans="1:4" s="66" customFormat="1" ht="104.45" customHeight="1" thickBot="1" x14ac:dyDescent="0.3">
      <c r="A76" s="44" t="s">
        <v>226</v>
      </c>
      <c r="B76" s="45" t="s">
        <v>591</v>
      </c>
      <c r="C76" s="46"/>
      <c r="D76" s="50"/>
    </row>
    <row r="77" spans="1:4" s="66" customFormat="1" ht="26.25" customHeight="1" thickBot="1" x14ac:dyDescent="0.3">
      <c r="A77" s="283" t="s">
        <v>592</v>
      </c>
      <c r="B77" s="285" t="s">
        <v>593</v>
      </c>
      <c r="C77" s="51" t="s">
        <v>228</v>
      </c>
      <c r="D77" s="52" t="s">
        <v>594</v>
      </c>
    </row>
    <row r="78" spans="1:4" s="66" customFormat="1" ht="26.25" thickBot="1" x14ac:dyDescent="0.3">
      <c r="A78" s="283"/>
      <c r="B78" s="286"/>
      <c r="C78" s="53" t="s">
        <v>230</v>
      </c>
      <c r="D78" s="28" t="s">
        <v>595</v>
      </c>
    </row>
    <row r="79" spans="1:4" s="66" customFormat="1" ht="66" customHeight="1" thickBot="1" x14ac:dyDescent="0.3">
      <c r="A79" s="283"/>
      <c r="B79" s="287"/>
      <c r="C79" s="54" t="s">
        <v>232</v>
      </c>
      <c r="D79" s="31">
        <v>6</v>
      </c>
    </row>
    <row r="80" spans="1:4" s="59" customFormat="1" ht="26.25" thickBot="1" x14ac:dyDescent="0.3">
      <c r="A80" s="56" t="s">
        <v>375</v>
      </c>
      <c r="B80" s="57" t="s">
        <v>376</v>
      </c>
      <c r="C80" s="58" t="s">
        <v>377</v>
      </c>
      <c r="D80" s="47">
        <v>2</v>
      </c>
    </row>
    <row r="81" spans="1:4" s="59" customFormat="1" ht="13.5" thickBot="1" x14ac:dyDescent="0.3">
      <c r="A81" s="56" t="s">
        <v>208</v>
      </c>
      <c r="B81" s="57" t="s">
        <v>234</v>
      </c>
      <c r="C81" s="58"/>
      <c r="D81" s="50"/>
    </row>
    <row r="82" spans="1:4" s="64" customFormat="1" ht="13.5" customHeight="1" thickBot="1" x14ac:dyDescent="0.3">
      <c r="A82" s="290" t="s">
        <v>208</v>
      </c>
      <c r="B82" s="291" t="s">
        <v>596</v>
      </c>
      <c r="C82" s="62" t="s">
        <v>205</v>
      </c>
      <c r="D82" s="52" t="s">
        <v>597</v>
      </c>
    </row>
    <row r="83" spans="1:4" s="64" customFormat="1" ht="13.5" thickBot="1" x14ac:dyDescent="0.3">
      <c r="A83" s="290"/>
      <c r="B83" s="291"/>
      <c r="C83" s="65" t="s">
        <v>239</v>
      </c>
      <c r="D83" s="31" t="s">
        <v>598</v>
      </c>
    </row>
    <row r="84" spans="1:4" s="66" customFormat="1" ht="95.1" customHeight="1" thickBot="1" x14ac:dyDescent="0.3">
      <c r="A84" s="44" t="s">
        <v>235</v>
      </c>
      <c r="B84" s="45" t="s">
        <v>599</v>
      </c>
      <c r="C84" s="46"/>
      <c r="D84" s="50"/>
    </row>
    <row r="85" spans="1:4" s="66" customFormat="1" ht="96.6" customHeight="1" thickBot="1" x14ac:dyDescent="0.3">
      <c r="A85" s="44" t="s">
        <v>600</v>
      </c>
      <c r="B85" s="45" t="s">
        <v>601</v>
      </c>
      <c r="C85" s="46"/>
      <c r="D85" s="50"/>
    </row>
    <row r="86" spans="1:4" s="66" customFormat="1" ht="26.25" thickBot="1" x14ac:dyDescent="0.3">
      <c r="A86" s="44" t="s">
        <v>602</v>
      </c>
      <c r="B86" s="45" t="s">
        <v>603</v>
      </c>
      <c r="C86" s="46"/>
      <c r="D86" s="50"/>
    </row>
    <row r="87" spans="1:4" s="64" customFormat="1" ht="26.25" thickBot="1" x14ac:dyDescent="0.3">
      <c r="A87" s="56" t="s">
        <v>378</v>
      </c>
      <c r="B87" s="57" t="s">
        <v>379</v>
      </c>
      <c r="C87" s="58"/>
      <c r="D87" s="50"/>
    </row>
    <row r="88" spans="1:4" s="64" customFormat="1" ht="13.5" customHeight="1" thickBot="1" x14ac:dyDescent="0.3">
      <c r="A88" s="290" t="s">
        <v>190</v>
      </c>
      <c r="B88" s="307" t="s">
        <v>604</v>
      </c>
      <c r="C88" s="62" t="s">
        <v>192</v>
      </c>
      <c r="D88" s="52" t="s">
        <v>605</v>
      </c>
    </row>
    <row r="89" spans="1:4" s="64" customFormat="1" ht="26.25" thickBot="1" x14ac:dyDescent="0.3">
      <c r="A89" s="290"/>
      <c r="B89" s="308"/>
      <c r="C89" s="65" t="s">
        <v>193</v>
      </c>
      <c r="D89" s="31" t="s">
        <v>606</v>
      </c>
    </row>
    <row r="90" spans="1:4" s="64" customFormat="1" ht="26.25" thickBot="1" x14ac:dyDescent="0.3">
      <c r="A90" s="56" t="s">
        <v>194</v>
      </c>
      <c r="B90" s="57" t="s">
        <v>195</v>
      </c>
      <c r="C90" s="58"/>
      <c r="D90" s="50"/>
    </row>
    <row r="91" spans="1:4" s="59" customFormat="1" ht="13.5" customHeight="1" thickBot="1" x14ac:dyDescent="0.3">
      <c r="A91" s="290" t="s">
        <v>607</v>
      </c>
      <c r="B91" s="309" t="s">
        <v>608</v>
      </c>
      <c r="C91" s="62" t="s">
        <v>205</v>
      </c>
      <c r="D91" s="52" t="s">
        <v>609</v>
      </c>
    </row>
    <row r="92" spans="1:4" s="59" customFormat="1" ht="30.6" customHeight="1" thickBot="1" x14ac:dyDescent="0.3">
      <c r="A92" s="290"/>
      <c r="B92" s="310"/>
      <c r="C92" s="65" t="s">
        <v>239</v>
      </c>
      <c r="D92" s="31" t="s">
        <v>610</v>
      </c>
    </row>
    <row r="93" spans="1:4" s="59" customFormat="1" ht="13.5" customHeight="1" thickBot="1" x14ac:dyDescent="0.3">
      <c r="A93" s="290" t="s">
        <v>237</v>
      </c>
      <c r="B93" s="309" t="s">
        <v>611</v>
      </c>
      <c r="C93" s="62" t="s">
        <v>205</v>
      </c>
      <c r="D93" s="52" t="s">
        <v>609</v>
      </c>
    </row>
    <row r="94" spans="1:4" s="59" customFormat="1" ht="26.25" thickBot="1" x14ac:dyDescent="0.3">
      <c r="A94" s="290"/>
      <c r="B94" s="312"/>
      <c r="C94" s="77" t="s">
        <v>239</v>
      </c>
      <c r="D94" s="28" t="s">
        <v>610</v>
      </c>
    </row>
    <row r="95" spans="1:4" s="59" customFormat="1" ht="13.5" thickBot="1" x14ac:dyDescent="0.3">
      <c r="A95" s="290"/>
      <c r="B95" s="312"/>
      <c r="C95" s="271"/>
      <c r="D95" s="273"/>
    </row>
    <row r="96" spans="1:4" s="59" customFormat="1" ht="24.75" customHeight="1" thickBot="1" x14ac:dyDescent="0.3">
      <c r="A96" s="290"/>
      <c r="B96" s="310"/>
      <c r="C96" s="272"/>
      <c r="D96" s="274"/>
    </row>
    <row r="97" spans="1:4" s="59" customFormat="1" ht="13.5" thickBot="1" x14ac:dyDescent="0.3">
      <c r="A97" s="56" t="s">
        <v>241</v>
      </c>
      <c r="B97" s="57" t="s">
        <v>612</v>
      </c>
      <c r="C97" s="58" t="s">
        <v>613</v>
      </c>
      <c r="D97" s="47" t="s">
        <v>614</v>
      </c>
    </row>
    <row r="98" spans="1:4" s="66" customFormat="1" ht="13.5" customHeight="1" thickBot="1" x14ac:dyDescent="0.3">
      <c r="A98" s="283" t="s">
        <v>243</v>
      </c>
      <c r="B98" s="284" t="s">
        <v>615</v>
      </c>
      <c r="C98" s="51" t="s">
        <v>616</v>
      </c>
      <c r="D98" s="52" t="s">
        <v>617</v>
      </c>
    </row>
    <row r="99" spans="1:4" s="66" customFormat="1" ht="38.25" customHeight="1" thickBot="1" x14ac:dyDescent="0.3">
      <c r="A99" s="283"/>
      <c r="B99" s="284"/>
      <c r="C99" s="54" t="s">
        <v>618</v>
      </c>
      <c r="D99" s="31" t="s">
        <v>619</v>
      </c>
    </row>
    <row r="100" spans="1:4" s="66" customFormat="1" ht="39" thickBot="1" x14ac:dyDescent="0.3">
      <c r="A100" s="44" t="s">
        <v>243</v>
      </c>
      <c r="B100" s="118" t="s">
        <v>620</v>
      </c>
      <c r="C100" s="46"/>
      <c r="D100" s="50"/>
    </row>
    <row r="101" spans="1:4" s="66" customFormat="1" ht="51.75" thickBot="1" x14ac:dyDescent="0.3">
      <c r="A101" s="44" t="s">
        <v>243</v>
      </c>
      <c r="B101" s="45" t="s">
        <v>621</v>
      </c>
      <c r="C101" s="46"/>
      <c r="D101" s="50"/>
    </row>
    <row r="102" spans="1:4" s="66" customFormat="1" ht="51.75" thickBot="1" x14ac:dyDescent="0.3">
      <c r="A102" s="44" t="s">
        <v>381</v>
      </c>
      <c r="B102" s="119" t="s">
        <v>382</v>
      </c>
      <c r="C102" s="46"/>
      <c r="D102" s="50"/>
    </row>
    <row r="103" spans="1:4" s="66" customFormat="1" ht="39" thickBot="1" x14ac:dyDescent="0.3">
      <c r="A103" s="44" t="s">
        <v>384</v>
      </c>
      <c r="B103" s="45" t="s">
        <v>622</v>
      </c>
      <c r="C103" s="46" t="s">
        <v>386</v>
      </c>
      <c r="D103" s="47">
        <v>12</v>
      </c>
    </row>
    <row r="104" spans="1:4" s="66" customFormat="1" ht="77.25" thickBot="1" x14ac:dyDescent="0.3">
      <c r="A104" s="44" t="s">
        <v>624</v>
      </c>
      <c r="B104" s="45" t="s">
        <v>711</v>
      </c>
      <c r="C104" s="46"/>
      <c r="D104" s="50"/>
    </row>
    <row r="105" spans="1:4" s="66" customFormat="1" ht="141.75" customHeight="1" thickBot="1" x14ac:dyDescent="0.3">
      <c r="A105" s="44" t="s">
        <v>626</v>
      </c>
      <c r="B105" s="45" t="s">
        <v>712</v>
      </c>
      <c r="C105" s="46" t="s">
        <v>252</v>
      </c>
      <c r="D105" s="47" t="s">
        <v>628</v>
      </c>
    </row>
    <row r="106" spans="1:4" s="66" customFormat="1" ht="51.75" thickBot="1" x14ac:dyDescent="0.3">
      <c r="A106" s="44" t="s">
        <v>388</v>
      </c>
      <c r="B106" s="45" t="s">
        <v>629</v>
      </c>
      <c r="C106" s="46"/>
      <c r="D106" s="50"/>
    </row>
    <row r="107" spans="1:4" s="66" customFormat="1" ht="128.25" thickBot="1" x14ac:dyDescent="0.3">
      <c r="A107" s="44" t="s">
        <v>630</v>
      </c>
      <c r="B107" s="45" t="s">
        <v>713</v>
      </c>
      <c r="C107" s="46"/>
      <c r="D107" s="50"/>
    </row>
    <row r="108" spans="1:4" s="66" customFormat="1" ht="39" thickBot="1" x14ac:dyDescent="0.3">
      <c r="A108" s="44" t="s">
        <v>632</v>
      </c>
      <c r="B108" s="45" t="s">
        <v>633</v>
      </c>
      <c r="C108" s="46"/>
      <c r="D108" s="50"/>
    </row>
    <row r="109" spans="1:4" s="66" customFormat="1" ht="51.75" thickBot="1" x14ac:dyDescent="0.3">
      <c r="A109" s="44" t="s">
        <v>634</v>
      </c>
      <c r="B109" s="45" t="s">
        <v>635</v>
      </c>
      <c r="C109" s="46"/>
      <c r="D109" s="50"/>
    </row>
    <row r="110" spans="1:4" s="66" customFormat="1" ht="26.25" thickBot="1" x14ac:dyDescent="0.3">
      <c r="A110" s="44" t="s">
        <v>392</v>
      </c>
      <c r="B110" s="119" t="s">
        <v>636</v>
      </c>
      <c r="C110" s="46"/>
      <c r="D110" s="50"/>
    </row>
    <row r="111" spans="1:4" s="66" customFormat="1" ht="26.25" thickBot="1" x14ac:dyDescent="0.3">
      <c r="A111" s="44" t="s">
        <v>255</v>
      </c>
      <c r="B111" s="45" t="s">
        <v>256</v>
      </c>
      <c r="C111" s="46"/>
      <c r="D111" s="50"/>
    </row>
    <row r="112" spans="1:4" s="66" customFormat="1" ht="95.1" customHeight="1" thickBot="1" x14ac:dyDescent="0.3">
      <c r="A112" s="44" t="s">
        <v>637</v>
      </c>
      <c r="B112" s="45" t="s">
        <v>638</v>
      </c>
      <c r="C112" s="46"/>
      <c r="D112" s="50"/>
    </row>
    <row r="113" spans="1:4" s="66" customFormat="1" ht="13.5" customHeight="1" thickBot="1" x14ac:dyDescent="0.3">
      <c r="A113" s="283" t="s">
        <v>399</v>
      </c>
      <c r="B113" s="284" t="s">
        <v>539</v>
      </c>
      <c r="C113" s="51" t="s">
        <v>401</v>
      </c>
      <c r="D113" s="52" t="s">
        <v>402</v>
      </c>
    </row>
    <row r="114" spans="1:4" s="66" customFormat="1" ht="13.5" thickBot="1" x14ac:dyDescent="0.3">
      <c r="A114" s="283"/>
      <c r="B114" s="284"/>
      <c r="C114" s="53" t="s">
        <v>403</v>
      </c>
      <c r="D114" s="28" t="s">
        <v>639</v>
      </c>
    </row>
    <row r="115" spans="1:4" s="66" customFormat="1" ht="66" customHeight="1" thickBot="1" x14ac:dyDescent="0.3">
      <c r="A115" s="283"/>
      <c r="B115" s="284"/>
      <c r="C115" s="107"/>
      <c r="D115" s="108"/>
    </row>
    <row r="116" spans="1:4" s="66" customFormat="1" ht="26.25" thickBot="1" x14ac:dyDescent="0.3">
      <c r="A116" s="44" t="s">
        <v>399</v>
      </c>
      <c r="B116" s="45" t="s">
        <v>405</v>
      </c>
      <c r="C116" s="46"/>
      <c r="D116" s="50"/>
    </row>
    <row r="117" spans="1:4" s="66" customFormat="1" ht="77.25" thickBot="1" x14ac:dyDescent="0.3">
      <c r="A117" s="44" t="s">
        <v>399</v>
      </c>
      <c r="B117" s="45" t="s">
        <v>406</v>
      </c>
      <c r="C117" s="46" t="s">
        <v>407</v>
      </c>
      <c r="D117" s="47" t="s">
        <v>714</v>
      </c>
    </row>
    <row r="118" spans="1:4" s="66" customFormat="1" ht="13.5" customHeight="1" thickBot="1" x14ac:dyDescent="0.3">
      <c r="A118" s="292" t="s">
        <v>399</v>
      </c>
      <c r="B118" s="284" t="s">
        <v>511</v>
      </c>
      <c r="C118" s="51" t="s">
        <v>205</v>
      </c>
      <c r="D118" s="52" t="s">
        <v>410</v>
      </c>
    </row>
    <row r="119" spans="1:4" s="66" customFormat="1" ht="13.5" thickBot="1" x14ac:dyDescent="0.3">
      <c r="A119" s="292"/>
      <c r="B119" s="284"/>
      <c r="C119" s="53" t="s">
        <v>206</v>
      </c>
      <c r="D119" s="28" t="s">
        <v>640</v>
      </c>
    </row>
    <row r="120" spans="1:4" s="66" customFormat="1" ht="33.6" customHeight="1" thickBot="1" x14ac:dyDescent="0.3">
      <c r="A120" s="292"/>
      <c r="B120" s="284"/>
      <c r="C120" s="54"/>
      <c r="D120" s="72"/>
    </row>
    <row r="121" spans="1:4" s="66" customFormat="1" ht="39" thickBot="1" x14ac:dyDescent="0.3">
      <c r="A121" s="44" t="s">
        <v>399</v>
      </c>
      <c r="B121" s="45" t="s">
        <v>412</v>
      </c>
      <c r="C121" s="46"/>
      <c r="D121" s="50"/>
    </row>
    <row r="122" spans="1:4" s="66" customFormat="1" ht="26.25" thickBot="1" x14ac:dyDescent="0.3">
      <c r="A122" s="44" t="s">
        <v>399</v>
      </c>
      <c r="B122" s="45" t="s">
        <v>413</v>
      </c>
      <c r="C122" s="46"/>
      <c r="D122" s="50"/>
    </row>
    <row r="123" spans="1:4" s="66" customFormat="1" ht="33" customHeight="1" thickBot="1" x14ac:dyDescent="0.3">
      <c r="A123" s="44" t="s">
        <v>399</v>
      </c>
      <c r="B123" s="45" t="s">
        <v>414</v>
      </c>
      <c r="C123" s="46"/>
      <c r="D123" s="50"/>
    </row>
    <row r="124" spans="1:4" s="66" customFormat="1" ht="57.95" customHeight="1" thickBot="1" x14ac:dyDescent="0.3">
      <c r="A124" s="44" t="s">
        <v>415</v>
      </c>
      <c r="B124" s="45" t="s">
        <v>641</v>
      </c>
      <c r="C124" s="46"/>
      <c r="D124" s="50"/>
    </row>
    <row r="125" spans="1:4" s="66" customFormat="1" ht="42.6" customHeight="1" thickBot="1" x14ac:dyDescent="0.3">
      <c r="A125" s="44" t="s">
        <v>264</v>
      </c>
      <c r="B125" s="45" t="s">
        <v>265</v>
      </c>
      <c r="C125" s="46"/>
      <c r="D125" s="50"/>
    </row>
    <row r="126" spans="1:4" s="59" customFormat="1" ht="26.45" customHeight="1" thickBot="1" x14ac:dyDescent="0.3">
      <c r="A126" s="56" t="s">
        <v>266</v>
      </c>
      <c r="B126" s="57" t="s">
        <v>642</v>
      </c>
      <c r="C126" s="58"/>
      <c r="D126" s="50"/>
    </row>
    <row r="127" spans="1:4" s="66" customFormat="1" ht="64.5" thickBot="1" x14ac:dyDescent="0.3">
      <c r="A127" s="44" t="s">
        <v>268</v>
      </c>
      <c r="B127" s="45" t="s">
        <v>417</v>
      </c>
      <c r="C127" s="46"/>
      <c r="D127" s="50"/>
    </row>
    <row r="128" spans="1:4" s="66" customFormat="1" ht="39" thickBot="1" x14ac:dyDescent="0.3">
      <c r="A128" s="44" t="s">
        <v>268</v>
      </c>
      <c r="B128" s="45" t="s">
        <v>418</v>
      </c>
      <c r="C128" s="46"/>
      <c r="D128" s="50"/>
    </row>
    <row r="129" spans="1:5" s="66" customFormat="1" ht="53.45" customHeight="1" thickBot="1" x14ac:dyDescent="0.3">
      <c r="A129" s="44" t="s">
        <v>268</v>
      </c>
      <c r="B129" s="45" t="s">
        <v>512</v>
      </c>
      <c r="C129" s="46"/>
      <c r="D129" s="50"/>
    </row>
    <row r="130" spans="1:5" s="66" customFormat="1" ht="69.95" customHeight="1" thickBot="1" x14ac:dyDescent="0.3">
      <c r="A130" s="44" t="s">
        <v>420</v>
      </c>
      <c r="B130" s="45" t="s">
        <v>513</v>
      </c>
      <c r="C130" s="46"/>
      <c r="D130" s="50"/>
      <c r="E130" s="49"/>
    </row>
    <row r="131" spans="1:5" s="66" customFormat="1" ht="13.5" customHeight="1" thickBot="1" x14ac:dyDescent="0.3">
      <c r="A131" s="283" t="s">
        <v>422</v>
      </c>
      <c r="B131" s="284" t="s">
        <v>643</v>
      </c>
      <c r="C131" s="51" t="s">
        <v>205</v>
      </c>
      <c r="D131" s="52" t="s">
        <v>644</v>
      </c>
    </row>
    <row r="132" spans="1:5" s="66" customFormat="1" ht="13.5" thickBot="1" x14ac:dyDescent="0.3">
      <c r="A132" s="283"/>
      <c r="B132" s="284"/>
      <c r="C132" s="53" t="s">
        <v>206</v>
      </c>
      <c r="D132" s="28" t="s">
        <v>645</v>
      </c>
    </row>
    <row r="133" spans="1:5" s="66" customFormat="1" ht="141" customHeight="1" thickBot="1" x14ac:dyDescent="0.3">
      <c r="A133" s="283"/>
      <c r="B133" s="284"/>
      <c r="C133" s="54"/>
      <c r="D133" s="72"/>
    </row>
    <row r="134" spans="1:5" s="66" customFormat="1" ht="84.75" customHeight="1" thickBot="1" x14ac:dyDescent="0.3">
      <c r="A134" s="44" t="s">
        <v>424</v>
      </c>
      <c r="B134" s="45" t="s">
        <v>516</v>
      </c>
      <c r="C134" s="46"/>
      <c r="D134" s="50"/>
    </row>
    <row r="135" spans="1:5" s="66" customFormat="1" ht="13.5" customHeight="1" thickBot="1" x14ac:dyDescent="0.3">
      <c r="A135" s="283" t="s">
        <v>272</v>
      </c>
      <c r="B135" s="284" t="s">
        <v>715</v>
      </c>
      <c r="C135" s="51" t="s">
        <v>205</v>
      </c>
      <c r="D135" s="52" t="s">
        <v>647</v>
      </c>
    </row>
    <row r="136" spans="1:5" s="66" customFormat="1" ht="13.5" thickBot="1" x14ac:dyDescent="0.3">
      <c r="A136" s="283"/>
      <c r="B136" s="284"/>
      <c r="C136" s="53" t="s">
        <v>239</v>
      </c>
      <c r="D136" s="28" t="s">
        <v>648</v>
      </c>
    </row>
    <row r="137" spans="1:5" s="66" customFormat="1" ht="26.25" thickBot="1" x14ac:dyDescent="0.3">
      <c r="A137" s="283"/>
      <c r="B137" s="284"/>
      <c r="C137" s="53" t="s">
        <v>649</v>
      </c>
      <c r="D137" s="28" t="s">
        <v>650</v>
      </c>
    </row>
    <row r="138" spans="1:5" s="66" customFormat="1" ht="13.5" customHeight="1" thickBot="1" x14ac:dyDescent="0.3">
      <c r="A138" s="283"/>
      <c r="B138" s="284"/>
      <c r="C138" s="53" t="s">
        <v>275</v>
      </c>
      <c r="D138" s="76" t="s">
        <v>651</v>
      </c>
    </row>
    <row r="139" spans="1:5" s="66" customFormat="1" ht="13.5" thickBot="1" x14ac:dyDescent="0.3">
      <c r="A139" s="283"/>
      <c r="B139" s="284"/>
      <c r="C139" s="53" t="s">
        <v>652</v>
      </c>
      <c r="D139" s="28">
        <v>465</v>
      </c>
    </row>
    <row r="140" spans="1:5" s="66" customFormat="1" ht="19.5" customHeight="1" thickBot="1" x14ac:dyDescent="0.3">
      <c r="A140" s="283"/>
      <c r="B140" s="284"/>
      <c r="C140" s="54" t="s">
        <v>277</v>
      </c>
      <c r="D140" s="31">
        <v>1600</v>
      </c>
    </row>
    <row r="141" spans="1:5" s="66" customFormat="1" ht="81.95" customHeight="1" thickBot="1" x14ac:dyDescent="0.3">
      <c r="A141" s="44" t="s">
        <v>272</v>
      </c>
      <c r="B141" s="45" t="s">
        <v>654</v>
      </c>
      <c r="C141" s="46"/>
      <c r="D141" s="50"/>
    </row>
    <row r="142" spans="1:5" s="66" customFormat="1" ht="77.25" customHeight="1" thickBot="1" x14ac:dyDescent="0.3">
      <c r="A142" s="44" t="s">
        <v>272</v>
      </c>
      <c r="B142" s="45" t="s">
        <v>427</v>
      </c>
      <c r="C142" s="46"/>
      <c r="D142" s="50"/>
    </row>
    <row r="143" spans="1:5" s="66" customFormat="1" ht="13.5" customHeight="1" thickBot="1" x14ac:dyDescent="0.3">
      <c r="A143" s="283" t="s">
        <v>655</v>
      </c>
      <c r="B143" s="284" t="s">
        <v>656</v>
      </c>
      <c r="C143" s="51" t="s">
        <v>657</v>
      </c>
      <c r="D143" s="52" t="s">
        <v>658</v>
      </c>
    </row>
    <row r="144" spans="1:5" s="66" customFormat="1" ht="13.5" thickBot="1" x14ac:dyDescent="0.3">
      <c r="A144" s="283"/>
      <c r="B144" s="284"/>
      <c r="C144" s="53" t="s">
        <v>239</v>
      </c>
      <c r="D144" s="28" t="s">
        <v>659</v>
      </c>
    </row>
    <row r="145" spans="1:4" s="66" customFormat="1" ht="13.5" thickBot="1" x14ac:dyDescent="0.3">
      <c r="A145" s="283"/>
      <c r="B145" s="284"/>
      <c r="C145" s="53" t="s">
        <v>660</v>
      </c>
      <c r="D145" s="28" t="s">
        <v>661</v>
      </c>
    </row>
    <row r="146" spans="1:4" s="66" customFormat="1" ht="13.5" thickBot="1" x14ac:dyDescent="0.3">
      <c r="A146" s="283"/>
      <c r="B146" s="284"/>
      <c r="C146" s="54"/>
      <c r="D146" s="72"/>
    </row>
    <row r="147" spans="1:4" s="59" customFormat="1" ht="13.5" customHeight="1" thickBot="1" x14ac:dyDescent="0.3">
      <c r="A147" s="290" t="s">
        <v>279</v>
      </c>
      <c r="B147" s="291" t="s">
        <v>518</v>
      </c>
      <c r="C147" s="62" t="s">
        <v>205</v>
      </c>
      <c r="D147" s="52" t="s">
        <v>432</v>
      </c>
    </row>
    <row r="148" spans="1:4" s="59" customFormat="1" ht="13.5" thickBot="1" x14ac:dyDescent="0.3">
      <c r="A148" s="290"/>
      <c r="B148" s="291"/>
      <c r="C148" s="77" t="s">
        <v>239</v>
      </c>
      <c r="D148" s="28" t="s">
        <v>662</v>
      </c>
    </row>
    <row r="149" spans="1:4" s="59" customFormat="1" ht="25.5" customHeight="1" thickBot="1" x14ac:dyDescent="0.3">
      <c r="A149" s="290"/>
      <c r="B149" s="291"/>
      <c r="C149" s="65"/>
      <c r="D149" s="72"/>
    </row>
    <row r="150" spans="1:4" s="66" customFormat="1" ht="26.25" thickBot="1" x14ac:dyDescent="0.3">
      <c r="A150" s="44" t="s">
        <v>283</v>
      </c>
      <c r="B150" s="45" t="s">
        <v>716</v>
      </c>
      <c r="C150" s="46"/>
      <c r="D150" s="50"/>
    </row>
    <row r="151" spans="1:4" s="66" customFormat="1" ht="13.5" customHeight="1" thickBot="1" x14ac:dyDescent="0.3">
      <c r="A151" s="44" t="s">
        <v>283</v>
      </c>
      <c r="B151" s="45" t="s">
        <v>285</v>
      </c>
      <c r="C151" s="46"/>
      <c r="D151" s="50"/>
    </row>
    <row r="152" spans="1:4" s="66" customFormat="1" ht="13.5" customHeight="1" thickBot="1" x14ac:dyDescent="0.3">
      <c r="A152" s="283" t="s">
        <v>283</v>
      </c>
      <c r="B152" s="284" t="s">
        <v>664</v>
      </c>
      <c r="C152" s="51" t="s">
        <v>205</v>
      </c>
      <c r="D152" s="52" t="s">
        <v>432</v>
      </c>
    </row>
    <row r="153" spans="1:4" s="66" customFormat="1" ht="13.5" thickBot="1" x14ac:dyDescent="0.3">
      <c r="A153" s="283"/>
      <c r="B153" s="284"/>
      <c r="C153" s="53" t="s">
        <v>239</v>
      </c>
      <c r="D153" s="28" t="s">
        <v>717</v>
      </c>
    </row>
    <row r="154" spans="1:4" s="66" customFormat="1" ht="79.5" customHeight="1" thickBot="1" x14ac:dyDescent="0.3">
      <c r="A154" s="283"/>
      <c r="B154" s="284"/>
      <c r="C154" s="54"/>
      <c r="D154" s="72"/>
    </row>
    <row r="155" spans="1:4" s="66" customFormat="1" ht="13.5" customHeight="1" thickBot="1" x14ac:dyDescent="0.3">
      <c r="A155" s="283" t="s">
        <v>283</v>
      </c>
      <c r="B155" s="284" t="s">
        <v>667</v>
      </c>
      <c r="C155" s="51" t="s">
        <v>437</v>
      </c>
      <c r="D155" s="52">
        <v>17.5</v>
      </c>
    </row>
    <row r="156" spans="1:4" s="66" customFormat="1" ht="13.5" customHeight="1" thickBot="1" x14ac:dyDescent="0.3">
      <c r="A156" s="283"/>
      <c r="B156" s="284"/>
      <c r="C156" s="53" t="s">
        <v>439</v>
      </c>
      <c r="D156" s="28">
        <v>35</v>
      </c>
    </row>
    <row r="157" spans="1:4" s="66" customFormat="1" ht="26.25" thickBot="1" x14ac:dyDescent="0.3">
      <c r="A157" s="283"/>
      <c r="B157" s="284"/>
      <c r="C157" s="54" t="s">
        <v>441</v>
      </c>
      <c r="D157" s="31">
        <v>14</v>
      </c>
    </row>
    <row r="158" spans="1:4" s="66" customFormat="1" ht="93.75" customHeight="1" thickBot="1" x14ac:dyDescent="0.3">
      <c r="A158" s="44" t="s">
        <v>283</v>
      </c>
      <c r="B158" s="45" t="s">
        <v>718</v>
      </c>
      <c r="C158" s="46" t="s">
        <v>444</v>
      </c>
      <c r="D158" s="50"/>
    </row>
    <row r="159" spans="1:4" s="66" customFormat="1" ht="52.5" customHeight="1" thickBot="1" x14ac:dyDescent="0.3">
      <c r="A159" s="44" t="s">
        <v>283</v>
      </c>
      <c r="B159" s="45" t="s">
        <v>519</v>
      </c>
      <c r="C159" s="46"/>
      <c r="D159" s="50"/>
    </row>
    <row r="160" spans="1:4" s="66" customFormat="1" ht="42.75" customHeight="1" thickBot="1" x14ac:dyDescent="0.3">
      <c r="A160" s="44" t="s">
        <v>283</v>
      </c>
      <c r="B160" s="45" t="s">
        <v>671</v>
      </c>
      <c r="C160" s="46"/>
      <c r="D160" s="50"/>
    </row>
    <row r="161" spans="1:5" s="66" customFormat="1" ht="13.5" customHeight="1" thickBot="1" x14ac:dyDescent="0.3">
      <c r="A161" s="283" t="s">
        <v>289</v>
      </c>
      <c r="B161" s="285" t="s">
        <v>446</v>
      </c>
      <c r="C161" s="51" t="s">
        <v>205</v>
      </c>
      <c r="D161" s="52" t="s">
        <v>447</v>
      </c>
    </row>
    <row r="162" spans="1:5" s="66" customFormat="1" ht="13.5" thickBot="1" x14ac:dyDescent="0.3">
      <c r="A162" s="283"/>
      <c r="B162" s="286"/>
      <c r="C162" s="53" t="s">
        <v>239</v>
      </c>
      <c r="D162" s="28" t="s">
        <v>673</v>
      </c>
    </row>
    <row r="163" spans="1:5" s="66" customFormat="1" ht="171" customHeight="1" thickBot="1" x14ac:dyDescent="0.3">
      <c r="A163" s="283"/>
      <c r="B163" s="287"/>
      <c r="C163" s="113"/>
      <c r="D163" s="108"/>
    </row>
    <row r="164" spans="1:5" s="66" customFormat="1" ht="12.75" customHeight="1" x14ac:dyDescent="0.25">
      <c r="A164" s="303" t="s">
        <v>215</v>
      </c>
      <c r="B164" s="285" t="s">
        <v>674</v>
      </c>
      <c r="C164" s="51" t="s">
        <v>205</v>
      </c>
      <c r="D164" s="52" t="s">
        <v>675</v>
      </c>
    </row>
    <row r="165" spans="1:5" s="66" customFormat="1" ht="28.5" customHeight="1" thickBot="1" x14ac:dyDescent="0.3">
      <c r="A165" s="304"/>
      <c r="B165" s="287"/>
      <c r="C165" s="107" t="s">
        <v>239</v>
      </c>
      <c r="D165" s="91" t="s">
        <v>676</v>
      </c>
    </row>
    <row r="166" spans="1:5" s="66" customFormat="1" ht="80.099999999999994" customHeight="1" thickBot="1" x14ac:dyDescent="0.3">
      <c r="A166" s="44" t="s">
        <v>215</v>
      </c>
      <c r="B166" s="45" t="s">
        <v>448</v>
      </c>
      <c r="C166" s="46"/>
      <c r="D166" s="50"/>
    </row>
    <row r="167" spans="1:5" s="66" customFormat="1" ht="54.6" customHeight="1" thickBot="1" x14ac:dyDescent="0.3">
      <c r="A167" s="44" t="s">
        <v>215</v>
      </c>
      <c r="B167" s="45" t="s">
        <v>677</v>
      </c>
      <c r="C167" s="46"/>
      <c r="D167" s="50"/>
    </row>
    <row r="168" spans="1:5" s="66" customFormat="1" ht="26.25" thickBot="1" x14ac:dyDescent="0.3">
      <c r="A168" s="44" t="s">
        <v>294</v>
      </c>
      <c r="B168" s="45" t="s">
        <v>295</v>
      </c>
      <c r="C168" s="46"/>
      <c r="D168" s="50"/>
    </row>
    <row r="169" spans="1:5" s="66" customFormat="1" ht="13.5" thickBot="1" x14ac:dyDescent="0.3">
      <c r="A169" s="283" t="s">
        <v>296</v>
      </c>
      <c r="B169" s="284" t="s">
        <v>297</v>
      </c>
      <c r="C169" s="51" t="s">
        <v>298</v>
      </c>
      <c r="D169" s="52">
        <v>3</v>
      </c>
    </row>
    <row r="170" spans="1:5" s="66" customFormat="1" ht="13.5" thickBot="1" x14ac:dyDescent="0.3">
      <c r="A170" s="283"/>
      <c r="B170" s="284"/>
      <c r="C170" s="54" t="s">
        <v>299</v>
      </c>
      <c r="D170" s="31" t="s">
        <v>678</v>
      </c>
    </row>
    <row r="171" spans="1:5" s="66" customFormat="1" ht="12.75" customHeight="1" thickBot="1" x14ac:dyDescent="0.3">
      <c r="A171" s="303" t="s">
        <v>300</v>
      </c>
      <c r="B171" s="284" t="s">
        <v>679</v>
      </c>
      <c r="C171" s="51" t="s">
        <v>302</v>
      </c>
      <c r="D171" s="52">
        <v>5</v>
      </c>
    </row>
    <row r="172" spans="1:5" s="66" customFormat="1" ht="13.5" thickBot="1" x14ac:dyDescent="0.3">
      <c r="A172" s="304"/>
      <c r="B172" s="284"/>
      <c r="C172" s="54" t="s">
        <v>303</v>
      </c>
      <c r="D172" s="31" t="s">
        <v>680</v>
      </c>
    </row>
    <row r="173" spans="1:5" s="66" customFormat="1" ht="39" thickBot="1" x14ac:dyDescent="0.3">
      <c r="A173" s="44" t="s">
        <v>304</v>
      </c>
      <c r="B173" s="45" t="s">
        <v>450</v>
      </c>
      <c r="C173" s="46" t="s">
        <v>306</v>
      </c>
      <c r="D173" s="47">
        <v>2</v>
      </c>
    </row>
    <row r="174" spans="1:5" s="66" customFormat="1" ht="39" thickBot="1" x14ac:dyDescent="0.3">
      <c r="A174" s="44" t="s">
        <v>451</v>
      </c>
      <c r="B174" s="45" t="s">
        <v>452</v>
      </c>
      <c r="C174" s="58"/>
      <c r="D174" s="50"/>
    </row>
    <row r="175" spans="1:5" s="80" customFormat="1" ht="13.5" thickBot="1" x14ac:dyDescent="0.3">
      <c r="A175" s="124"/>
      <c r="B175" s="125"/>
      <c r="C175" s="125"/>
      <c r="D175" s="125"/>
    </row>
    <row r="176" spans="1:5" s="80" customFormat="1" ht="20.100000000000001" customHeight="1" thickBot="1" x14ac:dyDescent="0.3">
      <c r="A176" s="234" t="s">
        <v>310</v>
      </c>
      <c r="B176" s="235"/>
      <c r="C176" s="235"/>
      <c r="D176" s="235"/>
      <c r="E176" s="236"/>
    </row>
    <row r="177" spans="1:6" s="81" customFormat="1" ht="45" customHeight="1" thickBot="1" x14ac:dyDescent="0.3">
      <c r="A177" s="237" t="s">
        <v>311</v>
      </c>
      <c r="B177" s="238"/>
      <c r="C177" s="238"/>
      <c r="D177" s="238"/>
      <c r="E177" s="239"/>
    </row>
    <row r="178" spans="1:6" s="43" customFormat="1" ht="39" thickBot="1" x14ac:dyDescent="0.3">
      <c r="A178" s="40" t="s">
        <v>312</v>
      </c>
      <c r="B178" s="41" t="s">
        <v>105</v>
      </c>
      <c r="C178" s="41" t="s">
        <v>106</v>
      </c>
      <c r="D178" s="41" t="s">
        <v>107</v>
      </c>
      <c r="E178" s="42" t="s">
        <v>313</v>
      </c>
    </row>
    <row r="179" spans="1:6" s="48" customFormat="1" ht="12.75" customHeight="1" x14ac:dyDescent="0.25">
      <c r="A179" s="303" t="s">
        <v>719</v>
      </c>
      <c r="B179" s="285" t="s">
        <v>720</v>
      </c>
      <c r="C179" s="51" t="s">
        <v>721</v>
      </c>
      <c r="D179" s="82" t="s">
        <v>722</v>
      </c>
      <c r="E179" s="277">
        <f>1343*('PPI Adj'!C7)</f>
        <v>1348.3720000000001</v>
      </c>
    </row>
    <row r="180" spans="1:6" s="48" customFormat="1" ht="12.75" customHeight="1" thickBot="1" x14ac:dyDescent="0.3">
      <c r="A180" s="304"/>
      <c r="B180" s="287"/>
      <c r="C180" s="107" t="s">
        <v>723</v>
      </c>
      <c r="D180" s="123" t="s">
        <v>704</v>
      </c>
      <c r="E180" s="279"/>
    </row>
    <row r="181" spans="1:6" s="48" customFormat="1" ht="39" thickBot="1" x14ac:dyDescent="0.3">
      <c r="A181" s="44" t="s">
        <v>459</v>
      </c>
      <c r="B181" s="45" t="s">
        <v>681</v>
      </c>
      <c r="C181" s="46"/>
      <c r="D181" s="36"/>
      <c r="E181" s="161">
        <f>-80*('PPI Adj'!C7)</f>
        <v>-80.319999999999993</v>
      </c>
    </row>
    <row r="182" spans="1:6" s="48" customFormat="1" ht="26.25" thickBot="1" x14ac:dyDescent="0.3">
      <c r="A182" s="44" t="s">
        <v>682</v>
      </c>
      <c r="B182" s="45" t="s">
        <v>683</v>
      </c>
      <c r="C182" s="46"/>
      <c r="D182" s="36"/>
      <c r="E182" s="161">
        <f>529*('PPI Adj'!C7)</f>
        <v>531.11599999999999</v>
      </c>
    </row>
    <row r="183" spans="1:6" s="48" customFormat="1" ht="39" thickBot="1" x14ac:dyDescent="0.3">
      <c r="A183" s="44" t="s">
        <v>684</v>
      </c>
      <c r="B183" s="45" t="s">
        <v>685</v>
      </c>
      <c r="C183" s="46"/>
      <c r="D183" s="36"/>
      <c r="E183" s="161">
        <f>0*('PPI Adj'!C7)</f>
        <v>0</v>
      </c>
    </row>
    <row r="184" spans="1:6" s="48" customFormat="1" ht="153.94999999999999" customHeight="1" thickBot="1" x14ac:dyDescent="0.3">
      <c r="A184" s="44" t="s">
        <v>548</v>
      </c>
      <c r="B184" s="45" t="s">
        <v>686</v>
      </c>
      <c r="C184" s="46"/>
      <c r="D184" s="36"/>
      <c r="E184" s="161">
        <f>1465*('PPI Adj'!C7)</f>
        <v>1470.86</v>
      </c>
    </row>
    <row r="185" spans="1:6" s="48" customFormat="1" ht="39" thickBot="1" x14ac:dyDescent="0.3">
      <c r="A185" s="44" t="s">
        <v>687</v>
      </c>
      <c r="B185" s="45" t="s">
        <v>688</v>
      </c>
      <c r="C185" s="46"/>
      <c r="D185" s="36"/>
      <c r="E185" s="161">
        <f>776*('PPI Adj'!C7)</f>
        <v>779.10400000000004</v>
      </c>
    </row>
    <row r="186" spans="1:6" s="48" customFormat="1" ht="26.25" customHeight="1" thickBot="1" x14ac:dyDescent="0.3">
      <c r="A186" s="283" t="s">
        <v>461</v>
      </c>
      <c r="B186" s="285" t="s">
        <v>528</v>
      </c>
      <c r="C186" s="51" t="s">
        <v>316</v>
      </c>
      <c r="D186" s="82" t="s">
        <v>689</v>
      </c>
      <c r="E186" s="246">
        <f>4437*('PPI Adj'!C7)</f>
        <v>4454.7479999999996</v>
      </c>
    </row>
    <row r="187" spans="1:6" s="48" customFormat="1" ht="26.25" thickBot="1" x14ac:dyDescent="0.3">
      <c r="A187" s="283"/>
      <c r="B187" s="286"/>
      <c r="C187" s="53" t="s">
        <v>318</v>
      </c>
      <c r="D187" s="83" t="s">
        <v>690</v>
      </c>
      <c r="E187" s="313"/>
    </row>
    <row r="188" spans="1:6" s="48" customFormat="1" ht="87.75" customHeight="1" thickBot="1" x14ac:dyDescent="0.3">
      <c r="A188" s="283"/>
      <c r="B188" s="287"/>
      <c r="C188" s="54" t="s">
        <v>320</v>
      </c>
      <c r="D188" s="84" t="s">
        <v>691</v>
      </c>
      <c r="E188" s="314"/>
    </row>
    <row r="189" spans="1:6" s="48" customFormat="1" ht="26.25" thickBot="1" x14ac:dyDescent="0.3">
      <c r="A189" s="44" t="s">
        <v>692</v>
      </c>
      <c r="B189" s="45" t="s">
        <v>693</v>
      </c>
      <c r="C189" s="46"/>
      <c r="D189" s="36"/>
      <c r="E189" s="161">
        <f>529*('PPI Adj'!C7)</f>
        <v>531.11599999999999</v>
      </c>
    </row>
    <row r="190" spans="1:6" s="48" customFormat="1" ht="13.5" thickBot="1" x14ac:dyDescent="0.3">
      <c r="A190" s="44" t="s">
        <v>694</v>
      </c>
      <c r="B190" s="45" t="s">
        <v>695</v>
      </c>
      <c r="C190" s="46"/>
      <c r="D190" s="36"/>
      <c r="E190" s="161">
        <f>240*('PPI Adj'!C7)</f>
        <v>240.96</v>
      </c>
    </row>
    <row r="191" spans="1:6" s="48" customFormat="1" ht="26.25" thickBot="1" x14ac:dyDescent="0.3">
      <c r="A191" s="44" t="s">
        <v>696</v>
      </c>
      <c r="B191" s="45" t="s">
        <v>697</v>
      </c>
      <c r="C191" s="46"/>
      <c r="D191" s="36"/>
      <c r="E191" s="161">
        <f>180*('PPI Adj'!C7)</f>
        <v>180.72</v>
      </c>
    </row>
    <row r="192" spans="1:6" x14ac:dyDescent="0.2">
      <c r="A192" s="126"/>
      <c r="B192" s="126"/>
      <c r="C192" s="127"/>
      <c r="D192" s="126"/>
      <c r="E192" s="126"/>
      <c r="F192" s="126"/>
    </row>
    <row r="193" spans="1:6" x14ac:dyDescent="0.2">
      <c r="A193" s="126"/>
      <c r="B193" s="126"/>
      <c r="C193" s="127"/>
      <c r="D193" s="126"/>
      <c r="E193" s="126"/>
      <c r="F193" s="126"/>
    </row>
  </sheetData>
  <sheetProtection algorithmName="SHA-512" hashValue="hlGIJOYAk+8vTqpK5vU4TLp2FTR5IgoVoBYcjXL0Yjt9qAfxUUVFFAtOcXm3K9odpeFpTHrv0VGZ+o+p26jXdA==" saltValue="/MxeUAvcACOX7yUBOpM2Ow==" spinCount="100000" sheet="1" objects="1" scenarios="1" formatRows="0"/>
  <mergeCells count="67">
    <mergeCell ref="A20:D20"/>
    <mergeCell ref="B3:E3"/>
    <mergeCell ref="A4:E4"/>
    <mergeCell ref="A5:E5"/>
    <mergeCell ref="A7:C7"/>
    <mergeCell ref="A17:C17"/>
    <mergeCell ref="A21:D21"/>
    <mergeCell ref="A32:D32"/>
    <mergeCell ref="A34:A36"/>
    <mergeCell ref="B34:B36"/>
    <mergeCell ref="A41:A43"/>
    <mergeCell ref="B41:B43"/>
    <mergeCell ref="A82:A83"/>
    <mergeCell ref="B82:B83"/>
    <mergeCell ref="A49:A50"/>
    <mergeCell ref="B49:B50"/>
    <mergeCell ref="A54:A61"/>
    <mergeCell ref="B54:B61"/>
    <mergeCell ref="A62:A63"/>
    <mergeCell ref="B62:B63"/>
    <mergeCell ref="A67:A68"/>
    <mergeCell ref="B67:B68"/>
    <mergeCell ref="A75:D75"/>
    <mergeCell ref="A77:A79"/>
    <mergeCell ref="B77:B79"/>
    <mergeCell ref="A88:A89"/>
    <mergeCell ref="B88:B89"/>
    <mergeCell ref="A91:A92"/>
    <mergeCell ref="B91:B92"/>
    <mergeCell ref="A93:A96"/>
    <mergeCell ref="B93:B96"/>
    <mergeCell ref="C95:C96"/>
    <mergeCell ref="D95:D96"/>
    <mergeCell ref="A98:A99"/>
    <mergeCell ref="B98:B99"/>
    <mergeCell ref="A113:A115"/>
    <mergeCell ref="B113:B115"/>
    <mergeCell ref="A118:A120"/>
    <mergeCell ref="B118:B120"/>
    <mergeCell ref="A131:A133"/>
    <mergeCell ref="B131:B133"/>
    <mergeCell ref="A135:A140"/>
    <mergeCell ref="B135:B140"/>
    <mergeCell ref="A143:A146"/>
    <mergeCell ref="B143:B146"/>
    <mergeCell ref="A147:A149"/>
    <mergeCell ref="B147:B149"/>
    <mergeCell ref="A152:A154"/>
    <mergeCell ref="B152:B154"/>
    <mergeCell ref="A177:E177"/>
    <mergeCell ref="A155:A157"/>
    <mergeCell ref="B155:B157"/>
    <mergeCell ref="A161:A163"/>
    <mergeCell ref="B161:B163"/>
    <mergeCell ref="A164:A165"/>
    <mergeCell ref="B164:B165"/>
    <mergeCell ref="A169:A170"/>
    <mergeCell ref="B169:B170"/>
    <mergeCell ref="A171:A172"/>
    <mergeCell ref="B171:B172"/>
    <mergeCell ref="A176:E176"/>
    <mergeCell ref="A179:A180"/>
    <mergeCell ref="B179:B180"/>
    <mergeCell ref="E179:E180"/>
    <mergeCell ref="A186:A188"/>
    <mergeCell ref="B186:B188"/>
    <mergeCell ref="E186:E188"/>
  </mergeCells>
  <conditionalFormatting sqref="C8:C15">
    <cfRule type="expression" dxfId="29" priority="6">
      <formula>$B$2="No"</formula>
    </cfRule>
  </conditionalFormatting>
  <conditionalFormatting sqref="C18 C23:C31 C33:C74 C76:C174 C179:C191 E181:E191">
    <cfRule type="expression" dxfId="28" priority="7">
      <formula>#REF!="No"</formula>
    </cfRule>
  </conditionalFormatting>
  <conditionalFormatting sqref="D23:D31">
    <cfRule type="expression" dxfId="27" priority="5">
      <formula>$B$2="No"</formula>
    </cfRule>
  </conditionalFormatting>
  <conditionalFormatting sqref="D33:D74">
    <cfRule type="expression" dxfId="26" priority="4">
      <formula>$B$2="No"</formula>
    </cfRule>
  </conditionalFormatting>
  <conditionalFormatting sqref="D76:D174">
    <cfRule type="expression" dxfId="25" priority="3">
      <formula>$B$2="No"</formula>
    </cfRule>
  </conditionalFormatting>
  <conditionalFormatting sqref="D179:D191">
    <cfRule type="expression" dxfId="24" priority="2">
      <formula>$B$2="No"</formula>
    </cfRule>
  </conditionalFormatting>
  <conditionalFormatting sqref="E179:E180">
    <cfRule type="expression" dxfId="23" priority="1">
      <formula>$B$2="No"</formula>
    </cfRule>
  </conditionalFormatting>
  <dataValidations count="1">
    <dataValidation type="decimal" operator="greaterThan" allowBlank="1" showInputMessage="1" showErrorMessage="1" error="Invalid Entry - Bidder must enter a value that is greater than $0" sqref="C18" xr:uid="{31FA6444-617C-473D-8B67-6DDBA29BE708}">
      <formula1>0</formula1>
    </dataValidation>
  </dataValidations>
  <pageMargins left="0.25" right="0.25" top="0.75" bottom="0.75" header="0.3" footer="0.3"/>
  <pageSetup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06F9-D3FD-4F1B-A75B-685987B431B5}">
  <sheetPr>
    <pageSetUpPr fitToPage="1"/>
  </sheetPr>
  <dimension ref="A1:H190"/>
  <sheetViews>
    <sheetView showGridLines="0" zoomScaleNormal="100" workbookViewId="0">
      <pane ySplit="5" topLeftCell="A6" activePane="bottomLeft" state="frozen"/>
      <selection pane="bottomLeft" activeCell="A4" sqref="A4:E4"/>
    </sheetView>
  </sheetViews>
  <sheetFormatPr defaultColWidth="9.140625" defaultRowHeight="12.75" x14ac:dyDescent="0.2"/>
  <cols>
    <col min="1" max="1" width="19.140625" style="2" customWidth="1"/>
    <col min="2" max="2" width="77.28515625" style="2" customWidth="1"/>
    <col min="3" max="3" width="24" style="19" customWidth="1"/>
    <col min="4" max="4" width="19.28515625" style="105" customWidth="1"/>
    <col min="5" max="5" width="13.7109375" style="105"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21</v>
      </c>
      <c r="C3" s="263"/>
      <c r="D3" s="263"/>
      <c r="E3" s="264"/>
    </row>
    <row r="4" spans="1:5" ht="24" thickBot="1" x14ac:dyDescent="0.25">
      <c r="A4" s="297" t="s">
        <v>11</v>
      </c>
      <c r="B4" s="298"/>
      <c r="C4" s="298"/>
      <c r="D4" s="298"/>
      <c r="E4" s="299"/>
    </row>
    <row r="5" spans="1:5" ht="21" thickBot="1" x14ac:dyDescent="0.25">
      <c r="A5" s="300" t="s">
        <v>778</v>
      </c>
      <c r="B5" s="301"/>
      <c r="C5" s="301"/>
      <c r="D5" s="301"/>
      <c r="E5" s="302"/>
    </row>
    <row r="6" spans="1:5" ht="13.5" thickBot="1" x14ac:dyDescent="0.25">
      <c r="A6" s="21"/>
      <c r="B6" s="21"/>
      <c r="C6" s="22"/>
      <c r="D6" s="98"/>
    </row>
    <row r="7" spans="1:5" s="8" customFormat="1" ht="20.100000000000001" customHeight="1" thickBot="1" x14ac:dyDescent="0.25">
      <c r="A7" s="280" t="s">
        <v>91</v>
      </c>
      <c r="B7" s="281"/>
      <c r="C7" s="282"/>
    </row>
    <row r="8" spans="1:5" x14ac:dyDescent="0.2">
      <c r="A8" s="99" t="s">
        <v>46</v>
      </c>
      <c r="B8" s="24" t="s">
        <v>92</v>
      </c>
      <c r="C8" s="100">
        <v>2025</v>
      </c>
    </row>
    <row r="9" spans="1:5" x14ac:dyDescent="0.2">
      <c r="A9" s="26" t="s">
        <v>48</v>
      </c>
      <c r="B9" s="27" t="s">
        <v>93</v>
      </c>
      <c r="C9" s="28" t="s">
        <v>51</v>
      </c>
    </row>
    <row r="10" spans="1:5" x14ac:dyDescent="0.2">
      <c r="A10" s="26" t="s">
        <v>54</v>
      </c>
      <c r="B10" s="27" t="s">
        <v>94</v>
      </c>
      <c r="C10" s="28" t="s">
        <v>58</v>
      </c>
    </row>
    <row r="11" spans="1:5" ht="26.25" thickBot="1" x14ac:dyDescent="0.25">
      <c r="A11" s="29" t="s">
        <v>62</v>
      </c>
      <c r="B11" s="30" t="s">
        <v>95</v>
      </c>
      <c r="C11" s="31">
        <v>4500</v>
      </c>
    </row>
    <row r="12" spans="1:5" x14ac:dyDescent="0.2">
      <c r="A12" s="88" t="s">
        <v>69</v>
      </c>
      <c r="B12" s="24" t="s">
        <v>96</v>
      </c>
      <c r="C12" s="89">
        <v>2025</v>
      </c>
    </row>
    <row r="13" spans="1:5" x14ac:dyDescent="0.2">
      <c r="A13" s="26" t="s">
        <v>70</v>
      </c>
      <c r="B13" s="27" t="s">
        <v>97</v>
      </c>
      <c r="C13" s="28" t="s">
        <v>74</v>
      </c>
    </row>
    <row r="14" spans="1:5" x14ac:dyDescent="0.2">
      <c r="A14" s="26" t="s">
        <v>77</v>
      </c>
      <c r="B14" s="27" t="s">
        <v>98</v>
      </c>
      <c r="C14" s="28" t="s">
        <v>80</v>
      </c>
    </row>
    <row r="15" spans="1:5" ht="28.5" customHeight="1" thickBot="1" x14ac:dyDescent="0.25">
      <c r="A15" s="90" t="s">
        <v>82</v>
      </c>
      <c r="B15" s="30" t="s">
        <v>99</v>
      </c>
      <c r="C15" s="91" t="s">
        <v>84</v>
      </c>
    </row>
    <row r="16" spans="1:5" s="32" customFormat="1" ht="13.5" thickBot="1" x14ac:dyDescent="0.25">
      <c r="C16" s="33"/>
      <c r="D16" s="101"/>
      <c r="E16" s="101"/>
    </row>
    <row r="17" spans="1:5" s="34" customFormat="1" ht="20.100000000000001" customHeight="1" thickBot="1" x14ac:dyDescent="0.25">
      <c r="A17" s="234" t="s">
        <v>100</v>
      </c>
      <c r="B17" s="235"/>
      <c r="C17" s="236"/>
    </row>
    <row r="18" spans="1:5" ht="108.75" customHeight="1" thickBot="1" x14ac:dyDescent="0.25">
      <c r="A18" s="35" t="s">
        <v>88</v>
      </c>
      <c r="B18" s="36" t="s">
        <v>101</v>
      </c>
      <c r="C18" s="161">
        <f>220042*('PPI Adj'!C7)</f>
        <v>220922.16800000001</v>
      </c>
    </row>
    <row r="19" spans="1:5" ht="13.5" thickBot="1" x14ac:dyDescent="0.25">
      <c r="A19" s="37"/>
      <c r="B19" s="38"/>
      <c r="C19" s="39"/>
    </row>
    <row r="20" spans="1:5" s="8" customFormat="1" ht="20.100000000000001" customHeight="1" thickBot="1" x14ac:dyDescent="0.25">
      <c r="A20" s="234" t="s">
        <v>102</v>
      </c>
      <c r="B20" s="235"/>
      <c r="C20" s="235"/>
      <c r="D20" s="236"/>
    </row>
    <row r="21" spans="1:5" ht="45" customHeight="1" thickBot="1" x14ac:dyDescent="0.25">
      <c r="A21" s="237" t="s">
        <v>103</v>
      </c>
      <c r="B21" s="238"/>
      <c r="C21" s="238"/>
      <c r="D21" s="239"/>
      <c r="E21" s="2"/>
    </row>
    <row r="22" spans="1:5" s="43" customFormat="1" ht="26.25" thickBot="1" x14ac:dyDescent="0.3">
      <c r="A22" s="40" t="s">
        <v>104</v>
      </c>
      <c r="B22" s="41" t="s">
        <v>105</v>
      </c>
      <c r="C22" s="41" t="s">
        <v>106</v>
      </c>
      <c r="D22" s="42" t="s">
        <v>107</v>
      </c>
    </row>
    <row r="23" spans="1:5" s="48" customFormat="1" ht="28.5" customHeight="1" thickBot="1" x14ac:dyDescent="0.3">
      <c r="A23" s="44" t="s">
        <v>108</v>
      </c>
      <c r="B23" s="45" t="s">
        <v>779</v>
      </c>
      <c r="C23" s="46" t="s">
        <v>110</v>
      </c>
      <c r="D23" s="47" t="s">
        <v>780</v>
      </c>
    </row>
    <row r="24" spans="1:5" s="48" customFormat="1" ht="26.25" thickBot="1" x14ac:dyDescent="0.3">
      <c r="A24" s="44" t="s">
        <v>108</v>
      </c>
      <c r="B24" s="45" t="s">
        <v>334</v>
      </c>
      <c r="C24" s="46" t="s">
        <v>113</v>
      </c>
      <c r="D24" s="47">
        <v>1207576</v>
      </c>
    </row>
    <row r="25" spans="1:5" s="48" customFormat="1" ht="13.5" thickBot="1" x14ac:dyDescent="0.3">
      <c r="A25" s="44" t="s">
        <v>108</v>
      </c>
      <c r="B25" s="45" t="s">
        <v>554</v>
      </c>
      <c r="C25" s="46"/>
      <c r="D25" s="50"/>
    </row>
    <row r="26" spans="1:5" s="48" customFormat="1" ht="26.25" thickBot="1" x14ac:dyDescent="0.3">
      <c r="A26" s="44" t="s">
        <v>108</v>
      </c>
      <c r="B26" s="45" t="s">
        <v>555</v>
      </c>
      <c r="C26" s="46"/>
      <c r="D26" s="50"/>
    </row>
    <row r="27" spans="1:5" s="48" customFormat="1" ht="26.25" thickBot="1" x14ac:dyDescent="0.3">
      <c r="A27" s="44" t="s">
        <v>108</v>
      </c>
      <c r="B27" s="45" t="s">
        <v>781</v>
      </c>
      <c r="C27" s="46" t="s">
        <v>119</v>
      </c>
      <c r="D27" s="47">
        <v>14200</v>
      </c>
    </row>
    <row r="28" spans="1:5" s="48" customFormat="1" ht="13.5" thickBot="1" x14ac:dyDescent="0.3">
      <c r="A28" s="44" t="s">
        <v>108</v>
      </c>
      <c r="B28" s="45" t="s">
        <v>782</v>
      </c>
      <c r="C28" s="46" t="s">
        <v>121</v>
      </c>
      <c r="D28" s="47">
        <v>191</v>
      </c>
      <c r="E28" s="71"/>
    </row>
    <row r="29" spans="1:5" s="48" customFormat="1" ht="13.5" thickBot="1" x14ac:dyDescent="0.3">
      <c r="A29" s="44" t="s">
        <v>108</v>
      </c>
      <c r="B29" s="45" t="s">
        <v>341</v>
      </c>
      <c r="C29" s="46" t="s">
        <v>123</v>
      </c>
      <c r="D29" s="47">
        <v>77</v>
      </c>
    </row>
    <row r="30" spans="1:5" s="48" customFormat="1" ht="26.25" thickBot="1" x14ac:dyDescent="0.3">
      <c r="A30" s="44" t="s">
        <v>108</v>
      </c>
      <c r="B30" s="45" t="s">
        <v>124</v>
      </c>
      <c r="C30" s="46"/>
      <c r="D30" s="50"/>
    </row>
    <row r="31" spans="1:5" s="48" customFormat="1" ht="13.5" thickBot="1" x14ac:dyDescent="0.3">
      <c r="A31" s="294" t="s">
        <v>125</v>
      </c>
      <c r="B31" s="295"/>
      <c r="C31" s="295"/>
      <c r="D31" s="296"/>
    </row>
    <row r="32" spans="1:5" s="48" customFormat="1" ht="13.5" thickBot="1" x14ac:dyDescent="0.3">
      <c r="A32" s="44" t="s">
        <v>561</v>
      </c>
      <c r="B32" s="45" t="s">
        <v>562</v>
      </c>
      <c r="C32" s="55"/>
      <c r="D32" s="50"/>
    </row>
    <row r="33" spans="1:4" s="48" customFormat="1" ht="13.5" thickBot="1" x14ac:dyDescent="0.3">
      <c r="A33" s="283" t="s">
        <v>126</v>
      </c>
      <c r="B33" s="284" t="s">
        <v>783</v>
      </c>
      <c r="C33" s="51" t="s">
        <v>128</v>
      </c>
      <c r="D33" s="52">
        <v>8</v>
      </c>
    </row>
    <row r="34" spans="1:4" s="48" customFormat="1" ht="13.5" thickBot="1" x14ac:dyDescent="0.3">
      <c r="A34" s="283"/>
      <c r="B34" s="284"/>
      <c r="C34" s="53" t="s">
        <v>129</v>
      </c>
      <c r="D34" s="28">
        <v>6.6</v>
      </c>
    </row>
    <row r="35" spans="1:4" s="48" customFormat="1" ht="13.5" thickBot="1" x14ac:dyDescent="0.3">
      <c r="A35" s="283"/>
      <c r="B35" s="284"/>
      <c r="C35" s="54" t="s">
        <v>130</v>
      </c>
      <c r="D35" s="31" t="s">
        <v>784</v>
      </c>
    </row>
    <row r="36" spans="1:4" s="48" customFormat="1" ht="26.25" thickBot="1" x14ac:dyDescent="0.3">
      <c r="A36" s="44" t="s">
        <v>126</v>
      </c>
      <c r="B36" s="45" t="s">
        <v>535</v>
      </c>
      <c r="C36" s="55"/>
      <c r="D36" s="50"/>
    </row>
    <row r="37" spans="1:4" s="48" customFormat="1" ht="13.5" thickBot="1" x14ac:dyDescent="0.3">
      <c r="A37" s="44" t="s">
        <v>133</v>
      </c>
      <c r="B37" s="45" t="s">
        <v>730</v>
      </c>
      <c r="C37" s="55" t="s">
        <v>135</v>
      </c>
      <c r="D37" s="47">
        <v>57</v>
      </c>
    </row>
    <row r="38" spans="1:4" s="48" customFormat="1" ht="26.25" thickBot="1" x14ac:dyDescent="0.3">
      <c r="A38" s="44" t="s">
        <v>136</v>
      </c>
      <c r="B38" s="45" t="s">
        <v>137</v>
      </c>
      <c r="C38" s="46"/>
      <c r="D38" s="50"/>
    </row>
    <row r="39" spans="1:4" s="48" customFormat="1" ht="13.5" thickBot="1" x14ac:dyDescent="0.3">
      <c r="A39" s="44" t="s">
        <v>138</v>
      </c>
      <c r="B39" s="45" t="s">
        <v>785</v>
      </c>
      <c r="C39" s="46"/>
      <c r="D39" s="50"/>
    </row>
    <row r="40" spans="1:4" s="48" customFormat="1" ht="13.5" customHeight="1" thickBot="1" x14ac:dyDescent="0.3">
      <c r="A40" s="283" t="s">
        <v>138</v>
      </c>
      <c r="B40" s="284" t="s">
        <v>347</v>
      </c>
      <c r="C40" s="121" t="s">
        <v>142</v>
      </c>
      <c r="D40" s="52">
        <v>1540</v>
      </c>
    </row>
    <row r="41" spans="1:4" s="48" customFormat="1" ht="13.5" thickBot="1" x14ac:dyDescent="0.3">
      <c r="A41" s="283"/>
      <c r="B41" s="284"/>
      <c r="C41" s="53" t="s">
        <v>143</v>
      </c>
      <c r="D41" s="28">
        <v>770</v>
      </c>
    </row>
    <row r="42" spans="1:4" s="48" customFormat="1" ht="12.75" customHeight="1" thickBot="1" x14ac:dyDescent="0.3">
      <c r="A42" s="283"/>
      <c r="B42" s="284"/>
      <c r="C42" s="54" t="s">
        <v>144</v>
      </c>
      <c r="D42" s="31">
        <v>120</v>
      </c>
    </row>
    <row r="43" spans="1:4" s="48" customFormat="1" ht="13.5" thickBot="1" x14ac:dyDescent="0.3">
      <c r="A43" s="44" t="s">
        <v>138</v>
      </c>
      <c r="B43" s="45" t="s">
        <v>145</v>
      </c>
      <c r="C43" s="46"/>
      <c r="D43" s="50"/>
    </row>
    <row r="44" spans="1:4" s="48" customFormat="1" ht="26.25" thickBot="1" x14ac:dyDescent="0.3">
      <c r="A44" s="44" t="s">
        <v>146</v>
      </c>
      <c r="B44" s="45" t="s">
        <v>568</v>
      </c>
      <c r="C44" s="46" t="s">
        <v>148</v>
      </c>
      <c r="D44" s="47" t="s">
        <v>786</v>
      </c>
    </row>
    <row r="45" spans="1:4" s="48" customFormat="1" ht="13.5" thickBot="1" x14ac:dyDescent="0.3">
      <c r="A45" s="44" t="s">
        <v>150</v>
      </c>
      <c r="B45" s="45" t="s">
        <v>733</v>
      </c>
      <c r="C45" s="46" t="s">
        <v>152</v>
      </c>
      <c r="D45" s="47">
        <v>4600</v>
      </c>
    </row>
    <row r="46" spans="1:4" s="48" customFormat="1" ht="13.5" thickBot="1" x14ac:dyDescent="0.3">
      <c r="A46" s="44" t="s">
        <v>153</v>
      </c>
      <c r="B46" s="45" t="s">
        <v>734</v>
      </c>
      <c r="C46" s="46" t="s">
        <v>155</v>
      </c>
      <c r="D46" s="47">
        <v>9600</v>
      </c>
    </row>
    <row r="47" spans="1:4" s="48" customFormat="1" ht="26.25" thickBot="1" x14ac:dyDescent="0.3">
      <c r="A47" s="44" t="s">
        <v>156</v>
      </c>
      <c r="B47" s="45" t="s">
        <v>495</v>
      </c>
      <c r="C47" s="46"/>
      <c r="D47" s="50"/>
    </row>
    <row r="48" spans="1:4" s="48" customFormat="1" ht="26.25" customHeight="1" thickBot="1" x14ac:dyDescent="0.3">
      <c r="A48" s="283" t="s">
        <v>156</v>
      </c>
      <c r="B48" s="284" t="s">
        <v>787</v>
      </c>
      <c r="C48" s="51" t="s">
        <v>788</v>
      </c>
      <c r="D48" s="52">
        <v>4600</v>
      </c>
    </row>
    <row r="49" spans="1:7" s="48" customFormat="1" ht="26.25" thickBot="1" x14ac:dyDescent="0.3">
      <c r="A49" s="283"/>
      <c r="B49" s="284"/>
      <c r="C49" s="54" t="s">
        <v>789</v>
      </c>
      <c r="D49" s="28">
        <v>9600</v>
      </c>
    </row>
    <row r="50" spans="1:7" s="59" customFormat="1" ht="13.5" thickBot="1" x14ac:dyDescent="0.3">
      <c r="A50" s="56" t="s">
        <v>161</v>
      </c>
      <c r="B50" s="57" t="s">
        <v>162</v>
      </c>
      <c r="C50" s="110" t="s">
        <v>163</v>
      </c>
      <c r="D50" s="31" t="s">
        <v>790</v>
      </c>
    </row>
    <row r="51" spans="1:7" s="48" customFormat="1" ht="39" thickBot="1" x14ac:dyDescent="0.3">
      <c r="A51" s="44" t="s">
        <v>165</v>
      </c>
      <c r="B51" s="45" t="s">
        <v>355</v>
      </c>
      <c r="C51" s="46" t="s">
        <v>167</v>
      </c>
      <c r="D51" s="47" t="s">
        <v>791</v>
      </c>
      <c r="E51" s="61"/>
      <c r="F51" s="61"/>
      <c r="G51" s="61"/>
    </row>
    <row r="52" spans="1:7" s="48" customFormat="1" ht="14.45" customHeight="1" thickBot="1" x14ac:dyDescent="0.3">
      <c r="A52" s="44" t="s">
        <v>169</v>
      </c>
      <c r="B52" s="45" t="s">
        <v>574</v>
      </c>
      <c r="C52" s="46"/>
      <c r="D52" s="50"/>
    </row>
    <row r="53" spans="1:7" s="48" customFormat="1" ht="13.5" customHeight="1" thickBot="1" x14ac:dyDescent="0.3">
      <c r="A53" s="283" t="s">
        <v>575</v>
      </c>
      <c r="B53" s="284" t="s">
        <v>576</v>
      </c>
      <c r="C53" s="51" t="s">
        <v>173</v>
      </c>
      <c r="D53" s="52" t="s">
        <v>792</v>
      </c>
    </row>
    <row r="54" spans="1:7" s="48" customFormat="1" ht="13.5" customHeight="1" thickBot="1" x14ac:dyDescent="0.3">
      <c r="A54" s="283"/>
      <c r="B54" s="284"/>
      <c r="C54" s="53" t="s">
        <v>175</v>
      </c>
      <c r="D54" s="28" t="s">
        <v>361</v>
      </c>
    </row>
    <row r="55" spans="1:7" s="48" customFormat="1" ht="13.5" customHeight="1" thickBot="1" x14ac:dyDescent="0.3">
      <c r="A55" s="283"/>
      <c r="B55" s="284"/>
      <c r="C55" s="53" t="s">
        <v>176</v>
      </c>
      <c r="D55" s="28" t="s">
        <v>361</v>
      </c>
    </row>
    <row r="56" spans="1:7" s="48" customFormat="1" ht="13.5" customHeight="1" thickBot="1" x14ac:dyDescent="0.3">
      <c r="A56" s="283"/>
      <c r="B56" s="284"/>
      <c r="C56" s="53" t="s">
        <v>178</v>
      </c>
      <c r="D56" s="28" t="s">
        <v>793</v>
      </c>
    </row>
    <row r="57" spans="1:7" s="48" customFormat="1" ht="13.5" thickBot="1" x14ac:dyDescent="0.3">
      <c r="A57" s="283"/>
      <c r="B57" s="284"/>
      <c r="C57" s="53" t="s">
        <v>737</v>
      </c>
      <c r="D57" s="28" t="s">
        <v>794</v>
      </c>
    </row>
    <row r="58" spans="1:7" s="48" customFormat="1" ht="13.5" thickBot="1" x14ac:dyDescent="0.3">
      <c r="A58" s="283"/>
      <c r="B58" s="284"/>
      <c r="C58" s="53" t="s">
        <v>182</v>
      </c>
      <c r="D58" s="28">
        <v>2680</v>
      </c>
    </row>
    <row r="59" spans="1:7" s="48" customFormat="1" ht="13.5" thickBot="1" x14ac:dyDescent="0.3">
      <c r="A59" s="283"/>
      <c r="B59" s="284"/>
      <c r="C59" s="53" t="s">
        <v>738</v>
      </c>
      <c r="D59" s="28" t="s">
        <v>794</v>
      </c>
    </row>
    <row r="60" spans="1:7" s="48" customFormat="1" ht="13.5" thickBot="1" x14ac:dyDescent="0.3">
      <c r="A60" s="283"/>
      <c r="B60" s="284"/>
      <c r="C60" s="54" t="s">
        <v>184</v>
      </c>
      <c r="D60" s="31">
        <v>2470</v>
      </c>
    </row>
    <row r="61" spans="1:7" s="64" customFormat="1" ht="13.5" customHeight="1" thickBot="1" x14ac:dyDescent="0.3">
      <c r="A61" s="290" t="s">
        <v>185</v>
      </c>
      <c r="B61" s="291" t="s">
        <v>709</v>
      </c>
      <c r="C61" s="58" t="s">
        <v>187</v>
      </c>
      <c r="D61" s="47" t="s">
        <v>795</v>
      </c>
    </row>
    <row r="62" spans="1:7" s="64" customFormat="1" ht="26.25" thickBot="1" x14ac:dyDescent="0.3">
      <c r="A62" s="290"/>
      <c r="B62" s="291"/>
      <c r="C62" s="58" t="s">
        <v>189</v>
      </c>
      <c r="D62" s="47" t="s">
        <v>51</v>
      </c>
    </row>
    <row r="63" spans="1:7" s="48" customFormat="1" ht="26.25" thickBot="1" x14ac:dyDescent="0.3">
      <c r="A63" s="44" t="s">
        <v>196</v>
      </c>
      <c r="B63" s="45" t="s">
        <v>583</v>
      </c>
      <c r="C63" s="46" t="s">
        <v>198</v>
      </c>
      <c r="D63" s="47" t="s">
        <v>796</v>
      </c>
    </row>
    <row r="64" spans="1:7" s="48" customFormat="1" ht="13.5" thickBot="1" x14ac:dyDescent="0.3">
      <c r="A64" s="44" t="s">
        <v>584</v>
      </c>
      <c r="B64" s="45" t="s">
        <v>585</v>
      </c>
      <c r="C64" s="46"/>
      <c r="D64" s="50"/>
    </row>
    <row r="65" spans="1:4" s="48" customFormat="1" ht="13.5" thickBot="1" x14ac:dyDescent="0.3">
      <c r="A65" s="44" t="s">
        <v>200</v>
      </c>
      <c r="B65" s="45" t="s">
        <v>201</v>
      </c>
      <c r="C65" s="46"/>
      <c r="D65" s="50"/>
    </row>
    <row r="66" spans="1:4" s="48" customFormat="1" ht="13.5" customHeight="1" thickBot="1" x14ac:dyDescent="0.3">
      <c r="A66" s="283" t="s">
        <v>203</v>
      </c>
      <c r="B66" s="285" t="s">
        <v>710</v>
      </c>
      <c r="C66" s="51" t="s">
        <v>205</v>
      </c>
      <c r="D66" s="52" t="s">
        <v>790</v>
      </c>
    </row>
    <row r="67" spans="1:4" s="48" customFormat="1" ht="13.5" thickBot="1" x14ac:dyDescent="0.3">
      <c r="A67" s="283"/>
      <c r="B67" s="287"/>
      <c r="C67" s="54" t="s">
        <v>206</v>
      </c>
      <c r="D67" s="31" t="s">
        <v>797</v>
      </c>
    </row>
    <row r="68" spans="1:4" s="59" customFormat="1" ht="13.5" thickBot="1" x14ac:dyDescent="0.3">
      <c r="A68" s="56" t="s">
        <v>208</v>
      </c>
      <c r="B68" s="57" t="s">
        <v>588</v>
      </c>
      <c r="C68" s="58"/>
      <c r="D68" s="50"/>
    </row>
    <row r="69" spans="1:4" s="48" customFormat="1" ht="13.5" thickBot="1" x14ac:dyDescent="0.3">
      <c r="A69" s="44" t="s">
        <v>208</v>
      </c>
      <c r="B69" s="45" t="s">
        <v>210</v>
      </c>
      <c r="C69" s="46"/>
      <c r="D69" s="50"/>
    </row>
    <row r="70" spans="1:4" s="48" customFormat="1" ht="13.5" thickBot="1" x14ac:dyDescent="0.3">
      <c r="A70" s="44" t="s">
        <v>211</v>
      </c>
      <c r="B70" s="45" t="s">
        <v>212</v>
      </c>
      <c r="C70" s="46"/>
      <c r="D70" s="50"/>
    </row>
    <row r="71" spans="1:4" s="59" customFormat="1" ht="13.5" thickBot="1" x14ac:dyDescent="0.3">
      <c r="A71" s="56" t="s">
        <v>208</v>
      </c>
      <c r="B71" s="57" t="s">
        <v>213</v>
      </c>
      <c r="C71" s="58"/>
      <c r="D71" s="50"/>
    </row>
    <row r="72" spans="1:4" s="66" customFormat="1" ht="26.25" thickBot="1" x14ac:dyDescent="0.3">
      <c r="A72" s="44" t="s">
        <v>208</v>
      </c>
      <c r="B72" s="45" t="s">
        <v>589</v>
      </c>
      <c r="C72" s="46"/>
      <c r="D72" s="50"/>
    </row>
    <row r="73" spans="1:4" s="66" customFormat="1" ht="13.5" thickBot="1" x14ac:dyDescent="0.3">
      <c r="A73" s="44" t="s">
        <v>215</v>
      </c>
      <c r="B73" s="45" t="s">
        <v>216</v>
      </c>
      <c r="C73" s="46"/>
      <c r="D73" s="50"/>
    </row>
    <row r="74" spans="1:4" s="48" customFormat="1" ht="13.5" thickBot="1" x14ac:dyDescent="0.3">
      <c r="A74" s="294" t="s">
        <v>217</v>
      </c>
      <c r="B74" s="295"/>
      <c r="C74" s="295"/>
      <c r="D74" s="296"/>
    </row>
    <row r="75" spans="1:4" s="66" customFormat="1" ht="115.5" thickBot="1" x14ac:dyDescent="0.3">
      <c r="A75" s="44" t="s">
        <v>226</v>
      </c>
      <c r="B75" s="45" t="s">
        <v>798</v>
      </c>
      <c r="C75" s="46"/>
      <c r="D75" s="50"/>
    </row>
    <row r="76" spans="1:4" s="66" customFormat="1" ht="57.6" customHeight="1" thickBot="1" x14ac:dyDescent="0.3">
      <c r="A76" s="283" t="s">
        <v>592</v>
      </c>
      <c r="B76" s="284" t="s">
        <v>799</v>
      </c>
      <c r="C76" s="51" t="s">
        <v>228</v>
      </c>
      <c r="D76" s="52" t="s">
        <v>800</v>
      </c>
    </row>
    <row r="77" spans="1:4" s="66" customFormat="1" ht="48" customHeight="1" thickBot="1" x14ac:dyDescent="0.3">
      <c r="A77" s="283"/>
      <c r="B77" s="284"/>
      <c r="C77" s="53" t="s">
        <v>230</v>
      </c>
      <c r="D77" s="28" t="s">
        <v>801</v>
      </c>
    </row>
    <row r="78" spans="1:4" s="66" customFormat="1" ht="77.25" customHeight="1" thickBot="1" x14ac:dyDescent="0.3">
      <c r="A78" s="283"/>
      <c r="B78" s="284"/>
      <c r="C78" s="54" t="s">
        <v>232</v>
      </c>
      <c r="D78" s="31" t="s">
        <v>802</v>
      </c>
    </row>
    <row r="79" spans="1:4" s="59" customFormat="1" ht="26.25" thickBot="1" x14ac:dyDescent="0.3">
      <c r="A79" s="56" t="s">
        <v>375</v>
      </c>
      <c r="B79" s="57" t="s">
        <v>376</v>
      </c>
      <c r="C79" s="58" t="s">
        <v>377</v>
      </c>
      <c r="D79" s="47">
        <v>2</v>
      </c>
    </row>
    <row r="80" spans="1:4" s="59" customFormat="1" ht="13.5" thickBot="1" x14ac:dyDescent="0.3">
      <c r="A80" s="56" t="s">
        <v>208</v>
      </c>
      <c r="B80" s="57" t="s">
        <v>234</v>
      </c>
      <c r="C80" s="58"/>
      <c r="D80" s="50"/>
    </row>
    <row r="81" spans="1:4" s="64" customFormat="1" ht="13.5" customHeight="1" thickBot="1" x14ac:dyDescent="0.3">
      <c r="A81" s="290" t="s">
        <v>208</v>
      </c>
      <c r="B81" s="291" t="s">
        <v>596</v>
      </c>
      <c r="C81" s="62" t="s">
        <v>205</v>
      </c>
      <c r="D81" s="52" t="s">
        <v>803</v>
      </c>
    </row>
    <row r="82" spans="1:4" s="64" customFormat="1" ht="13.5" thickBot="1" x14ac:dyDescent="0.3">
      <c r="A82" s="290"/>
      <c r="B82" s="291"/>
      <c r="C82" s="65" t="s">
        <v>239</v>
      </c>
      <c r="D82" s="31" t="s">
        <v>804</v>
      </c>
    </row>
    <row r="83" spans="1:4" s="66" customFormat="1" ht="90" thickBot="1" x14ac:dyDescent="0.3">
      <c r="A83" s="44" t="s">
        <v>235</v>
      </c>
      <c r="B83" s="45" t="s">
        <v>599</v>
      </c>
      <c r="C83" s="46"/>
      <c r="D83" s="50"/>
    </row>
    <row r="84" spans="1:4" s="66" customFormat="1" ht="90" thickBot="1" x14ac:dyDescent="0.3">
      <c r="A84" s="44" t="s">
        <v>600</v>
      </c>
      <c r="B84" s="45" t="s">
        <v>805</v>
      </c>
      <c r="C84" s="46"/>
      <c r="D84" s="50"/>
    </row>
    <row r="85" spans="1:4" s="66" customFormat="1" ht="26.25" thickBot="1" x14ac:dyDescent="0.3">
      <c r="A85" s="44" t="s">
        <v>602</v>
      </c>
      <c r="B85" s="45" t="s">
        <v>603</v>
      </c>
      <c r="C85" s="46"/>
      <c r="D85" s="50"/>
    </row>
    <row r="86" spans="1:4" s="64" customFormat="1" ht="26.25" thickBot="1" x14ac:dyDescent="0.3">
      <c r="A86" s="56" t="s">
        <v>378</v>
      </c>
      <c r="B86" s="57" t="s">
        <v>504</v>
      </c>
      <c r="C86" s="58"/>
      <c r="D86" s="50"/>
    </row>
    <row r="87" spans="1:4" s="64" customFormat="1" ht="13.5" customHeight="1" thickBot="1" x14ac:dyDescent="0.3">
      <c r="A87" s="290" t="s">
        <v>190</v>
      </c>
      <c r="B87" s="307" t="s">
        <v>604</v>
      </c>
      <c r="C87" s="62" t="s">
        <v>192</v>
      </c>
      <c r="D87" s="52" t="s">
        <v>806</v>
      </c>
    </row>
    <row r="88" spans="1:4" s="64" customFormat="1" ht="29.25" customHeight="1" thickBot="1" x14ac:dyDescent="0.3">
      <c r="A88" s="290"/>
      <c r="B88" s="308"/>
      <c r="C88" s="65" t="s">
        <v>193</v>
      </c>
      <c r="D88" s="31" t="s">
        <v>803</v>
      </c>
    </row>
    <row r="89" spans="1:4" s="64" customFormat="1" ht="26.25" thickBot="1" x14ac:dyDescent="0.3">
      <c r="A89" s="56" t="s">
        <v>194</v>
      </c>
      <c r="B89" s="57" t="s">
        <v>195</v>
      </c>
      <c r="C89" s="58"/>
      <c r="D89" s="50"/>
    </row>
    <row r="90" spans="1:4" s="59" customFormat="1" ht="13.5" customHeight="1" thickBot="1" x14ac:dyDescent="0.3">
      <c r="A90" s="290" t="s">
        <v>607</v>
      </c>
      <c r="B90" s="309" t="s">
        <v>608</v>
      </c>
      <c r="C90" s="62" t="s">
        <v>205</v>
      </c>
      <c r="D90" s="52" t="s">
        <v>807</v>
      </c>
    </row>
    <row r="91" spans="1:4" s="59" customFormat="1" ht="13.5" customHeight="1" thickBot="1" x14ac:dyDescent="0.3">
      <c r="A91" s="290"/>
      <c r="B91" s="310"/>
      <c r="C91" s="65" t="s">
        <v>239</v>
      </c>
      <c r="D91" s="31" t="s">
        <v>808</v>
      </c>
    </row>
    <row r="92" spans="1:4" s="59" customFormat="1" ht="13.5" customHeight="1" thickBot="1" x14ac:dyDescent="0.3">
      <c r="A92" s="290" t="s">
        <v>237</v>
      </c>
      <c r="B92" s="309" t="s">
        <v>611</v>
      </c>
      <c r="C92" s="62" t="s">
        <v>205</v>
      </c>
      <c r="D92" s="52" t="s">
        <v>807</v>
      </c>
    </row>
    <row r="93" spans="1:4" s="59" customFormat="1" ht="13.5" thickBot="1" x14ac:dyDescent="0.3">
      <c r="A93" s="290"/>
      <c r="B93" s="312"/>
      <c r="C93" s="77" t="s">
        <v>239</v>
      </c>
      <c r="D93" s="28" t="s">
        <v>808</v>
      </c>
    </row>
    <row r="94" spans="1:4" s="59" customFormat="1" ht="13.5" thickBot="1" x14ac:dyDescent="0.3">
      <c r="A94" s="290"/>
      <c r="B94" s="312"/>
      <c r="C94" s="271"/>
      <c r="D94" s="273"/>
    </row>
    <row r="95" spans="1:4" s="59" customFormat="1" ht="25.5" customHeight="1" thickBot="1" x14ac:dyDescent="0.3">
      <c r="A95" s="290"/>
      <c r="B95" s="310"/>
      <c r="C95" s="272"/>
      <c r="D95" s="274"/>
    </row>
    <row r="96" spans="1:4" s="59" customFormat="1" ht="13.5" thickBot="1" x14ac:dyDescent="0.3">
      <c r="A96" s="56" t="s">
        <v>241</v>
      </c>
      <c r="B96" s="57" t="s">
        <v>809</v>
      </c>
      <c r="C96" s="58" t="s">
        <v>613</v>
      </c>
      <c r="D96" s="47" t="s">
        <v>810</v>
      </c>
    </row>
    <row r="97" spans="1:4" s="66" customFormat="1" ht="13.5" customHeight="1" thickBot="1" x14ac:dyDescent="0.3">
      <c r="A97" s="283" t="s">
        <v>243</v>
      </c>
      <c r="B97" s="284" t="s">
        <v>744</v>
      </c>
      <c r="C97" s="51" t="s">
        <v>616</v>
      </c>
      <c r="D97" s="52" t="s">
        <v>617</v>
      </c>
    </row>
    <row r="98" spans="1:4" s="66" customFormat="1" ht="39" customHeight="1" thickBot="1" x14ac:dyDescent="0.3">
      <c r="A98" s="283"/>
      <c r="B98" s="284"/>
      <c r="C98" s="54" t="s">
        <v>618</v>
      </c>
      <c r="D98" s="31" t="s">
        <v>811</v>
      </c>
    </row>
    <row r="99" spans="1:4" s="66" customFormat="1" ht="39" thickBot="1" x14ac:dyDescent="0.3">
      <c r="A99" s="44" t="s">
        <v>243</v>
      </c>
      <c r="B99" s="118" t="s">
        <v>812</v>
      </c>
      <c r="C99" s="46"/>
      <c r="D99" s="50"/>
    </row>
    <row r="100" spans="1:4" s="66" customFormat="1" ht="54.6" customHeight="1" thickBot="1" x14ac:dyDescent="0.3">
      <c r="A100" s="44" t="s">
        <v>243</v>
      </c>
      <c r="B100" s="45" t="s">
        <v>621</v>
      </c>
      <c r="C100" s="46"/>
      <c r="D100" s="50"/>
    </row>
    <row r="101" spans="1:4" s="66" customFormat="1" ht="81" customHeight="1" thickBot="1" x14ac:dyDescent="0.3">
      <c r="A101" s="44" t="s">
        <v>381</v>
      </c>
      <c r="B101" s="45" t="s">
        <v>813</v>
      </c>
      <c r="C101" s="46"/>
      <c r="D101" s="50"/>
    </row>
    <row r="102" spans="1:4" s="66" customFormat="1" ht="30.95" customHeight="1" thickBot="1" x14ac:dyDescent="0.3">
      <c r="A102" s="44" t="s">
        <v>814</v>
      </c>
      <c r="B102" s="57" t="s">
        <v>815</v>
      </c>
      <c r="C102" s="46"/>
      <c r="D102" s="50"/>
    </row>
    <row r="103" spans="1:4" s="66" customFormat="1" ht="26.25" thickBot="1" x14ac:dyDescent="0.3">
      <c r="A103" s="44" t="s">
        <v>384</v>
      </c>
      <c r="B103" s="45" t="s">
        <v>816</v>
      </c>
      <c r="C103" s="46" t="s">
        <v>386</v>
      </c>
      <c r="D103" s="47">
        <v>10.5</v>
      </c>
    </row>
    <row r="104" spans="1:4" s="66" customFormat="1" ht="17.45" customHeight="1" thickBot="1" x14ac:dyDescent="0.3">
      <c r="A104" s="44" t="s">
        <v>624</v>
      </c>
      <c r="B104" s="45" t="s">
        <v>817</v>
      </c>
      <c r="C104" s="46"/>
      <c r="D104" s="50"/>
    </row>
    <row r="105" spans="1:4" s="66" customFormat="1" ht="144.75" customHeight="1" thickBot="1" x14ac:dyDescent="0.3">
      <c r="A105" s="44" t="s">
        <v>626</v>
      </c>
      <c r="B105" s="45" t="s">
        <v>818</v>
      </c>
      <c r="C105" s="46" t="s">
        <v>252</v>
      </c>
      <c r="D105" s="47" t="s">
        <v>819</v>
      </c>
    </row>
    <row r="106" spans="1:4" s="66" customFormat="1" ht="51.75" thickBot="1" x14ac:dyDescent="0.3">
      <c r="A106" s="44" t="s">
        <v>388</v>
      </c>
      <c r="B106" s="45" t="s">
        <v>629</v>
      </c>
      <c r="C106" s="46"/>
      <c r="D106" s="50"/>
    </row>
    <row r="107" spans="1:4" s="66" customFormat="1" ht="117.75" customHeight="1" thickBot="1" x14ac:dyDescent="0.3">
      <c r="A107" s="44" t="s">
        <v>630</v>
      </c>
      <c r="B107" s="45" t="s">
        <v>713</v>
      </c>
      <c r="C107" s="46"/>
      <c r="D107" s="50"/>
    </row>
    <row r="108" spans="1:4" s="66" customFormat="1" ht="39" thickBot="1" x14ac:dyDescent="0.3">
      <c r="A108" s="44" t="s">
        <v>632</v>
      </c>
      <c r="B108" s="45" t="s">
        <v>748</v>
      </c>
      <c r="C108" s="46"/>
      <c r="D108" s="50"/>
    </row>
    <row r="109" spans="1:4" s="66" customFormat="1" ht="51.75" thickBot="1" x14ac:dyDescent="0.3">
      <c r="A109" s="44" t="s">
        <v>634</v>
      </c>
      <c r="B109" s="45" t="s">
        <v>635</v>
      </c>
      <c r="C109" s="46"/>
      <c r="D109" s="50"/>
    </row>
    <row r="110" spans="1:4" s="66" customFormat="1" ht="26.25" thickBot="1" x14ac:dyDescent="0.3">
      <c r="A110" s="44" t="s">
        <v>392</v>
      </c>
      <c r="B110" s="119" t="s">
        <v>636</v>
      </c>
      <c r="C110" s="46"/>
      <c r="D110" s="50"/>
    </row>
    <row r="111" spans="1:4" s="66" customFormat="1" ht="26.25" thickBot="1" x14ac:dyDescent="0.3">
      <c r="A111" s="44" t="s">
        <v>255</v>
      </c>
      <c r="B111" s="45" t="s">
        <v>256</v>
      </c>
      <c r="C111" s="46"/>
      <c r="D111" s="50"/>
    </row>
    <row r="112" spans="1:4" s="66" customFormat="1" ht="39" thickBot="1" x14ac:dyDescent="0.3">
      <c r="A112" s="44" t="s">
        <v>820</v>
      </c>
      <c r="B112" s="45" t="s">
        <v>821</v>
      </c>
      <c r="C112" s="46"/>
      <c r="D112" s="50"/>
    </row>
    <row r="113" spans="1:5" s="66" customFormat="1" ht="13.5" customHeight="1" thickBot="1" x14ac:dyDescent="0.3">
      <c r="A113" s="283" t="s">
        <v>257</v>
      </c>
      <c r="B113" s="284" t="s">
        <v>822</v>
      </c>
      <c r="C113" s="51" t="s">
        <v>401</v>
      </c>
      <c r="D113" s="52" t="s">
        <v>402</v>
      </c>
    </row>
    <row r="114" spans="1:5" s="66" customFormat="1" ht="13.5" thickBot="1" x14ac:dyDescent="0.3">
      <c r="A114" s="283"/>
      <c r="B114" s="284"/>
      <c r="C114" s="53" t="s">
        <v>403</v>
      </c>
      <c r="D114" s="28" t="s">
        <v>823</v>
      </c>
    </row>
    <row r="115" spans="1:5" s="66" customFormat="1" ht="74.25" customHeight="1" thickBot="1" x14ac:dyDescent="0.3">
      <c r="A115" s="283"/>
      <c r="B115" s="284"/>
      <c r="C115" s="107"/>
      <c r="D115" s="108"/>
    </row>
    <row r="116" spans="1:5" s="66" customFormat="1" ht="13.5" thickBot="1" x14ac:dyDescent="0.3">
      <c r="A116" s="44" t="s">
        <v>824</v>
      </c>
      <c r="B116" s="45" t="s">
        <v>825</v>
      </c>
      <c r="C116" s="46"/>
      <c r="D116" s="50"/>
    </row>
    <row r="117" spans="1:5" s="66" customFormat="1" ht="13.5" customHeight="1" thickBot="1" x14ac:dyDescent="0.3">
      <c r="A117" s="292" t="s">
        <v>262</v>
      </c>
      <c r="B117" s="284" t="s">
        <v>826</v>
      </c>
      <c r="C117" s="51" t="s">
        <v>205</v>
      </c>
      <c r="D117" s="52" t="s">
        <v>827</v>
      </c>
    </row>
    <row r="118" spans="1:5" s="66" customFormat="1" ht="13.5" thickBot="1" x14ac:dyDescent="0.3">
      <c r="A118" s="292"/>
      <c r="B118" s="284"/>
      <c r="C118" s="53" t="s">
        <v>206</v>
      </c>
      <c r="D118" s="28" t="s">
        <v>828</v>
      </c>
    </row>
    <row r="119" spans="1:5" s="66" customFormat="1" ht="29.25" customHeight="1" thickBot="1" x14ac:dyDescent="0.3">
      <c r="A119" s="292"/>
      <c r="B119" s="284"/>
      <c r="C119" s="54"/>
      <c r="D119" s="72"/>
    </row>
    <row r="120" spans="1:5" s="66" customFormat="1" ht="51.75" thickBot="1" x14ac:dyDescent="0.3">
      <c r="A120" s="44" t="s">
        <v>829</v>
      </c>
      <c r="B120" s="45" t="s">
        <v>830</v>
      </c>
      <c r="C120" s="46"/>
      <c r="D120" s="50"/>
    </row>
    <row r="121" spans="1:5" s="66" customFormat="1" ht="39" thickBot="1" x14ac:dyDescent="0.3">
      <c r="A121" s="44" t="s">
        <v>264</v>
      </c>
      <c r="B121" s="45" t="s">
        <v>265</v>
      </c>
      <c r="C121" s="46"/>
      <c r="D121" s="50"/>
    </row>
    <row r="122" spans="1:5" s="59" customFormat="1" ht="26.25" thickBot="1" x14ac:dyDescent="0.3">
      <c r="A122" s="56" t="s">
        <v>266</v>
      </c>
      <c r="B122" s="57" t="s">
        <v>642</v>
      </c>
      <c r="C122" s="58"/>
      <c r="D122" s="50"/>
    </row>
    <row r="123" spans="1:5" s="66" customFormat="1" ht="66.95" customHeight="1" thickBot="1" x14ac:dyDescent="0.3">
      <c r="A123" s="44" t="s">
        <v>268</v>
      </c>
      <c r="B123" s="45" t="s">
        <v>417</v>
      </c>
      <c r="C123" s="46"/>
      <c r="D123" s="50"/>
    </row>
    <row r="124" spans="1:5" s="66" customFormat="1" ht="39" thickBot="1" x14ac:dyDescent="0.3">
      <c r="A124" s="44" t="s">
        <v>268</v>
      </c>
      <c r="B124" s="45" t="s">
        <v>418</v>
      </c>
      <c r="C124" s="46"/>
      <c r="D124" s="50"/>
    </row>
    <row r="125" spans="1:5" s="66" customFormat="1" ht="56.45" customHeight="1" thickBot="1" x14ac:dyDescent="0.3">
      <c r="A125" s="44" t="s">
        <v>268</v>
      </c>
      <c r="B125" s="45" t="s">
        <v>754</v>
      </c>
      <c r="C125" s="46"/>
      <c r="D125" s="50"/>
    </row>
    <row r="126" spans="1:5" s="66" customFormat="1" ht="65.45" customHeight="1" thickBot="1" x14ac:dyDescent="0.3">
      <c r="A126" s="44" t="s">
        <v>420</v>
      </c>
      <c r="B126" s="45" t="s">
        <v>831</v>
      </c>
      <c r="C126" s="46"/>
      <c r="D126" s="50"/>
      <c r="E126" s="71"/>
    </row>
    <row r="127" spans="1:5" s="66" customFormat="1" ht="13.5" customHeight="1" thickBot="1" x14ac:dyDescent="0.3">
      <c r="A127" s="283" t="s">
        <v>422</v>
      </c>
      <c r="B127" s="284" t="s">
        <v>755</v>
      </c>
      <c r="C127" s="51" t="s">
        <v>205</v>
      </c>
      <c r="D127" s="52" t="s">
        <v>832</v>
      </c>
    </row>
    <row r="128" spans="1:5" s="66" customFormat="1" ht="13.5" thickBot="1" x14ac:dyDescent="0.3">
      <c r="A128" s="283"/>
      <c r="B128" s="284"/>
      <c r="C128" s="53" t="s">
        <v>206</v>
      </c>
      <c r="D128" s="28" t="s">
        <v>833</v>
      </c>
    </row>
    <row r="129" spans="1:4" s="66" customFormat="1" ht="139.5" customHeight="1" thickBot="1" x14ac:dyDescent="0.3">
      <c r="A129" s="283"/>
      <c r="B129" s="284"/>
      <c r="C129" s="54"/>
      <c r="D129" s="72"/>
    </row>
    <row r="130" spans="1:4" s="66" customFormat="1" ht="87" customHeight="1" thickBot="1" x14ac:dyDescent="0.3">
      <c r="A130" s="44" t="s">
        <v>424</v>
      </c>
      <c r="B130" s="45" t="s">
        <v>756</v>
      </c>
      <c r="C130" s="46"/>
      <c r="D130" s="50"/>
    </row>
    <row r="131" spans="1:4" s="66" customFormat="1" ht="13.5" customHeight="1" thickBot="1" x14ac:dyDescent="0.3">
      <c r="A131" s="283" t="s">
        <v>272</v>
      </c>
      <c r="B131" s="284" t="s">
        <v>834</v>
      </c>
      <c r="C131" s="51" t="s">
        <v>205</v>
      </c>
      <c r="D131" s="52" t="s">
        <v>835</v>
      </c>
    </row>
    <row r="132" spans="1:4" s="66" customFormat="1" ht="13.5" thickBot="1" x14ac:dyDescent="0.3">
      <c r="A132" s="283"/>
      <c r="B132" s="284"/>
      <c r="C132" s="53" t="s">
        <v>239</v>
      </c>
      <c r="D132" s="28" t="s">
        <v>836</v>
      </c>
    </row>
    <row r="133" spans="1:4" s="66" customFormat="1" ht="26.25" thickBot="1" x14ac:dyDescent="0.3">
      <c r="A133" s="283"/>
      <c r="B133" s="284"/>
      <c r="C133" s="53" t="s">
        <v>649</v>
      </c>
      <c r="D133" s="28">
        <v>15000</v>
      </c>
    </row>
    <row r="134" spans="1:4" s="66" customFormat="1" ht="13.5" customHeight="1" thickBot="1" x14ac:dyDescent="0.3">
      <c r="A134" s="283"/>
      <c r="B134" s="284"/>
      <c r="C134" s="53" t="s">
        <v>275</v>
      </c>
      <c r="D134" s="76">
        <v>70000</v>
      </c>
    </row>
    <row r="135" spans="1:4" s="66" customFormat="1" ht="13.5" thickBot="1" x14ac:dyDescent="0.3">
      <c r="A135" s="283"/>
      <c r="B135" s="284"/>
      <c r="C135" s="53" t="s">
        <v>652</v>
      </c>
      <c r="D135" s="28">
        <v>400</v>
      </c>
    </row>
    <row r="136" spans="1:4" s="66" customFormat="1" ht="13.5" thickBot="1" x14ac:dyDescent="0.3">
      <c r="A136" s="283"/>
      <c r="B136" s="284"/>
      <c r="C136" s="54" t="s">
        <v>277</v>
      </c>
      <c r="D136" s="31">
        <v>1480</v>
      </c>
    </row>
    <row r="137" spans="1:4" s="66" customFormat="1" ht="78.75" customHeight="1" thickBot="1" x14ac:dyDescent="0.3">
      <c r="A137" s="44" t="s">
        <v>272</v>
      </c>
      <c r="B137" s="45" t="s">
        <v>654</v>
      </c>
      <c r="C137" s="46"/>
      <c r="D137" s="50"/>
    </row>
    <row r="138" spans="1:4" s="66" customFormat="1" ht="79.5" customHeight="1" thickBot="1" x14ac:dyDescent="0.3">
      <c r="A138" s="44" t="s">
        <v>272</v>
      </c>
      <c r="B138" s="45" t="s">
        <v>427</v>
      </c>
      <c r="C138" s="46"/>
      <c r="D138" s="50"/>
    </row>
    <row r="139" spans="1:4" s="66" customFormat="1" ht="13.5" customHeight="1" thickBot="1" x14ac:dyDescent="0.3">
      <c r="A139" s="283" t="s">
        <v>655</v>
      </c>
      <c r="B139" s="284" t="s">
        <v>656</v>
      </c>
      <c r="C139" s="51" t="s">
        <v>657</v>
      </c>
      <c r="D139" s="52" t="s">
        <v>837</v>
      </c>
    </row>
    <row r="140" spans="1:4" s="66" customFormat="1" ht="13.5" thickBot="1" x14ac:dyDescent="0.3">
      <c r="A140" s="283"/>
      <c r="B140" s="284"/>
      <c r="C140" s="53" t="s">
        <v>239</v>
      </c>
      <c r="D140" s="28" t="s">
        <v>838</v>
      </c>
    </row>
    <row r="141" spans="1:4" s="66" customFormat="1" ht="26.25" customHeight="1" thickBot="1" x14ac:dyDescent="0.3">
      <c r="A141" s="283"/>
      <c r="B141" s="284"/>
      <c r="C141" s="53" t="s">
        <v>660</v>
      </c>
      <c r="D141" s="28" t="s">
        <v>839</v>
      </c>
    </row>
    <row r="142" spans="1:4" s="59" customFormat="1" ht="13.5" customHeight="1" thickBot="1" x14ac:dyDescent="0.3">
      <c r="A142" s="283"/>
      <c r="B142" s="284"/>
      <c r="C142" s="107"/>
      <c r="D142" s="108"/>
    </row>
    <row r="143" spans="1:4" s="59" customFormat="1" ht="13.5" customHeight="1" thickBot="1" x14ac:dyDescent="0.3">
      <c r="A143" s="290" t="s">
        <v>279</v>
      </c>
      <c r="B143" s="291" t="s">
        <v>759</v>
      </c>
      <c r="C143" s="62" t="s">
        <v>205</v>
      </c>
      <c r="D143" s="52" t="s">
        <v>432</v>
      </c>
    </row>
    <row r="144" spans="1:4" s="59" customFormat="1" ht="26.25" thickBot="1" x14ac:dyDescent="0.3">
      <c r="A144" s="290"/>
      <c r="B144" s="291"/>
      <c r="C144" s="77" t="s">
        <v>239</v>
      </c>
      <c r="D144" s="28" t="s">
        <v>840</v>
      </c>
    </row>
    <row r="145" spans="1:4" s="66" customFormat="1" ht="24.75" customHeight="1" thickBot="1" x14ac:dyDescent="0.3">
      <c r="A145" s="290"/>
      <c r="B145" s="291"/>
      <c r="C145" s="65"/>
      <c r="D145" s="72"/>
    </row>
    <row r="146" spans="1:4" s="66" customFormat="1" ht="26.25" thickBot="1" x14ac:dyDescent="0.3">
      <c r="A146" s="44" t="s">
        <v>283</v>
      </c>
      <c r="B146" s="45" t="s">
        <v>760</v>
      </c>
      <c r="C146" s="46"/>
      <c r="D146" s="50"/>
    </row>
    <row r="147" spans="1:4" s="66" customFormat="1" ht="16.5" customHeight="1" thickBot="1" x14ac:dyDescent="0.3">
      <c r="A147" s="44" t="s">
        <v>283</v>
      </c>
      <c r="B147" s="45" t="s">
        <v>285</v>
      </c>
      <c r="C147" s="46"/>
      <c r="D147" s="50"/>
    </row>
    <row r="148" spans="1:4" s="66" customFormat="1" ht="13.5" customHeight="1" thickBot="1" x14ac:dyDescent="0.3">
      <c r="A148" s="283" t="s">
        <v>283</v>
      </c>
      <c r="B148" s="284" t="s">
        <v>841</v>
      </c>
      <c r="C148" s="51" t="s">
        <v>205</v>
      </c>
      <c r="D148" s="52" t="s">
        <v>842</v>
      </c>
    </row>
    <row r="149" spans="1:4" s="66" customFormat="1" ht="13.5" customHeight="1" thickBot="1" x14ac:dyDescent="0.3">
      <c r="A149" s="283"/>
      <c r="B149" s="284"/>
      <c r="C149" s="53" t="s">
        <v>239</v>
      </c>
      <c r="D149" s="28" t="s">
        <v>717</v>
      </c>
    </row>
    <row r="150" spans="1:4" s="66" customFormat="1" ht="91.5" customHeight="1" thickBot="1" x14ac:dyDescent="0.3">
      <c r="A150" s="283"/>
      <c r="B150" s="284"/>
      <c r="C150" s="107"/>
      <c r="D150" s="108"/>
    </row>
    <row r="151" spans="1:4" s="66" customFormat="1" ht="13.5" customHeight="1" thickBot="1" x14ac:dyDescent="0.3">
      <c r="A151" s="283" t="s">
        <v>283</v>
      </c>
      <c r="B151" s="284" t="s">
        <v>667</v>
      </c>
      <c r="C151" s="51" t="s">
        <v>437</v>
      </c>
      <c r="D151" s="52">
        <v>17.5</v>
      </c>
    </row>
    <row r="152" spans="1:4" s="66" customFormat="1" ht="14.25" customHeight="1" thickBot="1" x14ac:dyDescent="0.3">
      <c r="A152" s="283"/>
      <c r="B152" s="284"/>
      <c r="C152" s="53" t="s">
        <v>439</v>
      </c>
      <c r="D152" s="28">
        <v>35</v>
      </c>
    </row>
    <row r="153" spans="1:4" s="66" customFormat="1" ht="26.25" thickBot="1" x14ac:dyDescent="0.3">
      <c r="A153" s="283"/>
      <c r="B153" s="284"/>
      <c r="C153" s="54" t="s">
        <v>441</v>
      </c>
      <c r="D153" s="31">
        <v>30</v>
      </c>
    </row>
    <row r="154" spans="1:4" s="66" customFormat="1" ht="78.75" customHeight="1" thickBot="1" x14ac:dyDescent="0.3">
      <c r="A154" s="44" t="s">
        <v>283</v>
      </c>
      <c r="B154" s="45" t="s">
        <v>718</v>
      </c>
      <c r="C154" s="46" t="s">
        <v>444</v>
      </c>
      <c r="D154" s="50"/>
    </row>
    <row r="155" spans="1:4" s="66" customFormat="1" ht="53.1" customHeight="1" thickBot="1" x14ac:dyDescent="0.3">
      <c r="A155" s="44" t="s">
        <v>283</v>
      </c>
      <c r="B155" s="45" t="s">
        <v>519</v>
      </c>
      <c r="C155" s="46"/>
      <c r="D155" s="50"/>
    </row>
    <row r="156" spans="1:4" s="66" customFormat="1" ht="43.5" customHeight="1" thickBot="1" x14ac:dyDescent="0.3">
      <c r="A156" s="44" t="s">
        <v>283</v>
      </c>
      <c r="B156" s="45" t="s">
        <v>671</v>
      </c>
      <c r="C156" s="46"/>
      <c r="D156" s="50"/>
    </row>
    <row r="157" spans="1:4" s="66" customFormat="1" ht="216.75" customHeight="1" thickBot="1" x14ac:dyDescent="0.3">
      <c r="A157" s="44" t="s">
        <v>289</v>
      </c>
      <c r="B157" s="116" t="s">
        <v>843</v>
      </c>
      <c r="C157" s="46"/>
      <c r="D157" s="50"/>
    </row>
    <row r="158" spans="1:4" s="66" customFormat="1" ht="83.25" customHeight="1" x14ac:dyDescent="0.25">
      <c r="A158" s="303" t="s">
        <v>215</v>
      </c>
      <c r="B158" s="285" t="s">
        <v>448</v>
      </c>
      <c r="C158" s="51" t="s">
        <v>205</v>
      </c>
      <c r="D158" s="52" t="s">
        <v>74</v>
      </c>
    </row>
    <row r="159" spans="1:4" s="66" customFormat="1" ht="13.5" customHeight="1" x14ac:dyDescent="0.25">
      <c r="A159" s="323"/>
      <c r="B159" s="286"/>
      <c r="C159" s="324" t="s">
        <v>239</v>
      </c>
      <c r="D159" s="321" t="s">
        <v>844</v>
      </c>
    </row>
    <row r="160" spans="1:4" s="66" customFormat="1" ht="3" customHeight="1" thickBot="1" x14ac:dyDescent="0.3">
      <c r="A160" s="304"/>
      <c r="B160" s="287"/>
      <c r="C160" s="325"/>
      <c r="D160" s="322"/>
    </row>
    <row r="161" spans="1:8" s="66" customFormat="1" ht="13.5" customHeight="1" x14ac:dyDescent="0.25">
      <c r="A161" s="303" t="s">
        <v>215</v>
      </c>
      <c r="B161" s="285" t="s">
        <v>674</v>
      </c>
      <c r="C161" s="317"/>
      <c r="D161" s="319"/>
    </row>
    <row r="162" spans="1:8" s="66" customFormat="1" ht="29.25" customHeight="1" thickBot="1" x14ac:dyDescent="0.3">
      <c r="A162" s="304"/>
      <c r="B162" s="287"/>
      <c r="C162" s="318"/>
      <c r="D162" s="320"/>
    </row>
    <row r="163" spans="1:8" s="66" customFormat="1" ht="62.25" customHeight="1" thickBot="1" x14ac:dyDescent="0.3">
      <c r="A163" s="44" t="s">
        <v>215</v>
      </c>
      <c r="B163" s="45" t="s">
        <v>677</v>
      </c>
      <c r="C163" s="46"/>
      <c r="D163" s="50"/>
    </row>
    <row r="164" spans="1:8" s="66" customFormat="1" ht="26.25" thickBot="1" x14ac:dyDescent="0.3">
      <c r="A164" s="44" t="s">
        <v>294</v>
      </c>
      <c r="B164" s="45" t="s">
        <v>295</v>
      </c>
      <c r="C164" s="46"/>
      <c r="D164" s="50"/>
    </row>
    <row r="165" spans="1:8" s="66" customFormat="1" ht="13.5" customHeight="1" thickBot="1" x14ac:dyDescent="0.3">
      <c r="A165" s="283" t="s">
        <v>296</v>
      </c>
      <c r="B165" s="284" t="s">
        <v>297</v>
      </c>
      <c r="C165" s="51" t="s">
        <v>298</v>
      </c>
      <c r="D165" s="52">
        <v>3</v>
      </c>
    </row>
    <row r="166" spans="1:8" s="66" customFormat="1" ht="13.5" thickBot="1" x14ac:dyDescent="0.3">
      <c r="A166" s="283"/>
      <c r="B166" s="284"/>
      <c r="C166" s="54" t="s">
        <v>299</v>
      </c>
      <c r="D166" s="31">
        <v>36000</v>
      </c>
    </row>
    <row r="167" spans="1:8" s="66" customFormat="1" ht="13.5" customHeight="1" thickBot="1" x14ac:dyDescent="0.3">
      <c r="A167" s="283" t="s">
        <v>300</v>
      </c>
      <c r="B167" s="284" t="s">
        <v>679</v>
      </c>
      <c r="C167" s="135" t="s">
        <v>302</v>
      </c>
      <c r="D167" s="25">
        <v>5</v>
      </c>
    </row>
    <row r="168" spans="1:8" s="66" customFormat="1" ht="13.5" thickBot="1" x14ac:dyDescent="0.3">
      <c r="A168" s="283"/>
      <c r="B168" s="284"/>
      <c r="C168" s="54" t="s">
        <v>303</v>
      </c>
      <c r="D168" s="31">
        <v>150000</v>
      </c>
    </row>
    <row r="169" spans="1:8" s="80" customFormat="1" ht="39" thickBot="1" x14ac:dyDescent="0.3">
      <c r="A169" s="44" t="s">
        <v>304</v>
      </c>
      <c r="B169" s="45" t="s">
        <v>450</v>
      </c>
      <c r="C169" s="46" t="s">
        <v>306</v>
      </c>
      <c r="D169" s="47">
        <v>3</v>
      </c>
    </row>
    <row r="170" spans="1:8" s="81" customFormat="1" ht="39.75" customHeight="1" thickBot="1" x14ac:dyDescent="0.3">
      <c r="A170" s="44" t="s">
        <v>308</v>
      </c>
      <c r="B170" s="45" t="s">
        <v>845</v>
      </c>
      <c r="C170" s="58"/>
      <c r="D170" s="50"/>
      <c r="E170" s="136"/>
    </row>
    <row r="171" spans="1:8" s="80" customFormat="1" ht="13.5" thickBot="1" x14ac:dyDescent="0.3">
      <c r="A171" s="124"/>
      <c r="B171" s="125"/>
      <c r="C171" s="125"/>
      <c r="D171" s="125"/>
    </row>
    <row r="172" spans="1:8" s="80" customFormat="1" ht="20.100000000000001" customHeight="1" thickBot="1" x14ac:dyDescent="0.3">
      <c r="A172" s="234" t="s">
        <v>310</v>
      </c>
      <c r="B172" s="235"/>
      <c r="C172" s="235"/>
      <c r="D172" s="235"/>
      <c r="E172" s="236"/>
    </row>
    <row r="173" spans="1:8" s="81" customFormat="1" ht="45" customHeight="1" thickBot="1" x14ac:dyDescent="0.3">
      <c r="A173" s="237" t="s">
        <v>311</v>
      </c>
      <c r="B173" s="238"/>
      <c r="C173" s="238"/>
      <c r="D173" s="238"/>
      <c r="E173" s="239"/>
    </row>
    <row r="174" spans="1:8" s="43" customFormat="1" ht="39" thickBot="1" x14ac:dyDescent="0.3">
      <c r="A174" s="40" t="s">
        <v>312</v>
      </c>
      <c r="B174" s="41" t="s">
        <v>105</v>
      </c>
      <c r="C174" s="41" t="s">
        <v>106</v>
      </c>
      <c r="D174" s="41" t="s">
        <v>107</v>
      </c>
      <c r="E174" s="42" t="s">
        <v>313</v>
      </c>
    </row>
    <row r="175" spans="1:8" s="48" customFormat="1" ht="55.5" customHeight="1" thickBot="1" x14ac:dyDescent="0.3">
      <c r="A175" s="44" t="s">
        <v>459</v>
      </c>
      <c r="B175" s="45" t="s">
        <v>681</v>
      </c>
      <c r="C175" s="137"/>
      <c r="D175" s="36"/>
      <c r="E175" s="162">
        <f>1320*('PPI Adj'!C7)</f>
        <v>1325.28</v>
      </c>
      <c r="F175" s="73"/>
      <c r="G175" s="73"/>
      <c r="H175" s="73"/>
    </row>
    <row r="176" spans="1:8" s="48" customFormat="1" ht="26.25" thickBot="1" x14ac:dyDescent="0.3">
      <c r="A176" s="44" t="s">
        <v>682</v>
      </c>
      <c r="B176" s="45" t="s">
        <v>683</v>
      </c>
      <c r="C176" s="46"/>
      <c r="D176" s="36"/>
      <c r="E176" s="162">
        <f>253*('PPI Adj'!C7)</f>
        <v>254.012</v>
      </c>
    </row>
    <row r="177" spans="1:5" s="48" customFormat="1" ht="146.44999999999999" customHeight="1" thickBot="1" x14ac:dyDescent="0.3">
      <c r="A177" s="44" t="s">
        <v>548</v>
      </c>
      <c r="B177" s="45" t="s">
        <v>686</v>
      </c>
      <c r="C177" s="46"/>
      <c r="D177" s="36"/>
      <c r="E177" s="162">
        <f>1837*('PPI Adj'!C7)</f>
        <v>1844.348</v>
      </c>
    </row>
    <row r="178" spans="1:5" s="48" customFormat="1" ht="13.5" thickBot="1" x14ac:dyDescent="0.3">
      <c r="A178" s="283" t="s">
        <v>846</v>
      </c>
      <c r="B178" s="284" t="s">
        <v>847</v>
      </c>
      <c r="C178" s="51" t="s">
        <v>848</v>
      </c>
      <c r="D178" s="82" t="s">
        <v>849</v>
      </c>
      <c r="E178" s="315">
        <f>-5415*('PPI Adj'!C7)</f>
        <v>-5436.66</v>
      </c>
    </row>
    <row r="179" spans="1:5" s="48" customFormat="1" ht="13.5" customHeight="1" thickBot="1" x14ac:dyDescent="0.3">
      <c r="A179" s="283"/>
      <c r="B179" s="284"/>
      <c r="C179" s="53" t="s">
        <v>850</v>
      </c>
      <c r="D179" s="83" t="s">
        <v>851</v>
      </c>
      <c r="E179" s="316"/>
    </row>
    <row r="180" spans="1:5" s="48" customFormat="1" ht="42" customHeight="1" thickBot="1" x14ac:dyDescent="0.3">
      <c r="A180" s="283"/>
      <c r="B180" s="284"/>
      <c r="C180" s="54" t="s">
        <v>723</v>
      </c>
      <c r="D180" s="84" t="s">
        <v>852</v>
      </c>
      <c r="E180" s="316"/>
    </row>
    <row r="181" spans="1:5" s="48" customFormat="1" ht="92.45" customHeight="1" thickBot="1" x14ac:dyDescent="0.3">
      <c r="A181" s="44" t="s">
        <v>768</v>
      </c>
      <c r="B181" s="45" t="s">
        <v>769</v>
      </c>
      <c r="C181" s="46"/>
      <c r="D181" s="36"/>
      <c r="E181" s="162">
        <f>7568*('PPI Adj'!C7)</f>
        <v>7598.2719999999999</v>
      </c>
    </row>
    <row r="182" spans="1:5" s="48" customFormat="1" ht="26.25" customHeight="1" thickBot="1" x14ac:dyDescent="0.3">
      <c r="A182" s="283" t="s">
        <v>461</v>
      </c>
      <c r="B182" s="285" t="s">
        <v>528</v>
      </c>
      <c r="C182" s="51" t="s">
        <v>316</v>
      </c>
      <c r="D182" s="82" t="s">
        <v>853</v>
      </c>
      <c r="E182" s="315">
        <f>5385*('PPI Adj'!C7)</f>
        <v>5406.54</v>
      </c>
    </row>
    <row r="183" spans="1:5" s="48" customFormat="1" ht="39" thickBot="1" x14ac:dyDescent="0.3">
      <c r="A183" s="283"/>
      <c r="B183" s="286"/>
      <c r="C183" s="53" t="s">
        <v>318</v>
      </c>
      <c r="D183" s="83" t="s">
        <v>854</v>
      </c>
      <c r="E183" s="316"/>
    </row>
    <row r="184" spans="1:5" s="48" customFormat="1" ht="92.25" customHeight="1" thickBot="1" x14ac:dyDescent="0.3">
      <c r="A184" s="283"/>
      <c r="B184" s="287"/>
      <c r="C184" s="54" t="s">
        <v>320</v>
      </c>
      <c r="D184" s="84" t="s">
        <v>855</v>
      </c>
      <c r="E184" s="316"/>
    </row>
    <row r="185" spans="1:5" s="48" customFormat="1" ht="64.5" thickBot="1" x14ac:dyDescent="0.3">
      <c r="A185" s="44" t="s">
        <v>770</v>
      </c>
      <c r="B185" s="119" t="s">
        <v>771</v>
      </c>
      <c r="C185" s="46"/>
      <c r="D185" s="36"/>
      <c r="E185" s="162">
        <f>3394*('PPI Adj'!C7)</f>
        <v>3407.576</v>
      </c>
    </row>
    <row r="186" spans="1:5" s="48" customFormat="1" ht="26.25" thickBot="1" x14ac:dyDescent="0.3">
      <c r="A186" s="44" t="s">
        <v>772</v>
      </c>
      <c r="B186" s="45" t="s">
        <v>773</v>
      </c>
      <c r="C186" s="46" t="s">
        <v>774</v>
      </c>
      <c r="D186" s="134" t="s">
        <v>856</v>
      </c>
      <c r="E186" s="162">
        <f>2822*('PPI Adj'!C7)</f>
        <v>2833.288</v>
      </c>
    </row>
    <row r="187" spans="1:5" s="48" customFormat="1" ht="77.25" thickBot="1" x14ac:dyDescent="0.3">
      <c r="A187" s="44" t="s">
        <v>776</v>
      </c>
      <c r="B187" s="45" t="s">
        <v>857</v>
      </c>
      <c r="C187" s="46"/>
      <c r="D187" s="36"/>
      <c r="E187" s="162">
        <f>4835*('PPI Adj'!C7)</f>
        <v>4854.34</v>
      </c>
    </row>
    <row r="188" spans="1:5" s="48" customFormat="1" ht="26.25" thickBot="1" x14ac:dyDescent="0.3">
      <c r="A188" s="44" t="s">
        <v>692</v>
      </c>
      <c r="B188" s="45" t="s">
        <v>693</v>
      </c>
      <c r="C188" s="46"/>
      <c r="D188" s="36"/>
      <c r="E188" s="162">
        <f>550*('PPI Adj'!C7)</f>
        <v>552.20000000000005</v>
      </c>
    </row>
    <row r="189" spans="1:5" s="48" customFormat="1" ht="13.5" customHeight="1" thickBot="1" x14ac:dyDescent="0.3">
      <c r="A189" s="44" t="s">
        <v>694</v>
      </c>
      <c r="B189" s="45" t="s">
        <v>695</v>
      </c>
      <c r="C189" s="46"/>
      <c r="D189" s="36"/>
      <c r="E189" s="162">
        <f>660*('PPI Adj'!C7)</f>
        <v>662.64</v>
      </c>
    </row>
    <row r="190" spans="1:5" ht="26.25" thickBot="1" x14ac:dyDescent="0.25">
      <c r="A190" s="44" t="s">
        <v>696</v>
      </c>
      <c r="B190" s="45" t="s">
        <v>697</v>
      </c>
      <c r="C190" s="46"/>
      <c r="D190" s="36"/>
      <c r="E190" s="162">
        <f>0*('PPI Adj'!C7)</f>
        <v>0</v>
      </c>
    </row>
  </sheetData>
  <sheetProtection algorithmName="SHA-512" hashValue="kmteVn0kWOfN1srzB6RIQzZvK6+EVTiuDRKgtv7/zD0K4pdz3zTHMTXbcFxKOsB82I7oFRYAfrjoxa/Z9JWrmw==" saltValue="BcwoGzVknfEvEzSl+08ZCg==" spinCount="100000" sheet="1" objects="1" scenarios="1" formatRows="0"/>
  <mergeCells count="71">
    <mergeCell ref="A20:D20"/>
    <mergeCell ref="B3:E3"/>
    <mergeCell ref="A4:E4"/>
    <mergeCell ref="A5:E5"/>
    <mergeCell ref="A7:C7"/>
    <mergeCell ref="A17:C17"/>
    <mergeCell ref="A21:D21"/>
    <mergeCell ref="A31:D31"/>
    <mergeCell ref="A33:A35"/>
    <mergeCell ref="B33:B35"/>
    <mergeCell ref="A40:A42"/>
    <mergeCell ref="B40:B42"/>
    <mergeCell ref="A81:A82"/>
    <mergeCell ref="B81:B82"/>
    <mergeCell ref="A48:A49"/>
    <mergeCell ref="B48:B49"/>
    <mergeCell ref="A53:A60"/>
    <mergeCell ref="B53:B60"/>
    <mergeCell ref="A61:A62"/>
    <mergeCell ref="B61:B62"/>
    <mergeCell ref="A66:A67"/>
    <mergeCell ref="B66:B67"/>
    <mergeCell ref="A74:D74"/>
    <mergeCell ref="A76:A78"/>
    <mergeCell ref="B76:B78"/>
    <mergeCell ref="A87:A88"/>
    <mergeCell ref="B87:B88"/>
    <mergeCell ref="A90:A91"/>
    <mergeCell ref="B90:B91"/>
    <mergeCell ref="A92:A95"/>
    <mergeCell ref="B92:B95"/>
    <mergeCell ref="C94:C95"/>
    <mergeCell ref="D94:D95"/>
    <mergeCell ref="A97:A98"/>
    <mergeCell ref="B97:B98"/>
    <mergeCell ref="A113:A115"/>
    <mergeCell ref="B113:B115"/>
    <mergeCell ref="A117:A119"/>
    <mergeCell ref="B117:B119"/>
    <mergeCell ref="A127:A129"/>
    <mergeCell ref="B127:B129"/>
    <mergeCell ref="A131:A136"/>
    <mergeCell ref="B131:B136"/>
    <mergeCell ref="D159:D160"/>
    <mergeCell ref="A139:A142"/>
    <mergeCell ref="B139:B142"/>
    <mergeCell ref="A143:A145"/>
    <mergeCell ref="B143:B145"/>
    <mergeCell ref="A148:A150"/>
    <mergeCell ref="B148:B150"/>
    <mergeCell ref="A151:A153"/>
    <mergeCell ref="B151:B153"/>
    <mergeCell ref="A158:A160"/>
    <mergeCell ref="B158:B160"/>
    <mergeCell ref="C159:C160"/>
    <mergeCell ref="A161:A162"/>
    <mergeCell ref="B161:B162"/>
    <mergeCell ref="C161:C162"/>
    <mergeCell ref="D161:D162"/>
    <mergeCell ref="A165:A166"/>
    <mergeCell ref="B165:B166"/>
    <mergeCell ref="A182:A184"/>
    <mergeCell ref="B182:B184"/>
    <mergeCell ref="E182:E184"/>
    <mergeCell ref="A167:A168"/>
    <mergeCell ref="B167:B168"/>
    <mergeCell ref="A172:E172"/>
    <mergeCell ref="A173:E173"/>
    <mergeCell ref="A178:A180"/>
    <mergeCell ref="B178:B180"/>
    <mergeCell ref="E178:E180"/>
  </mergeCells>
  <conditionalFormatting sqref="C8:C15">
    <cfRule type="expression" dxfId="22" priority="5">
      <formula>$B$2="No"</formula>
    </cfRule>
  </conditionalFormatting>
  <conditionalFormatting sqref="C18 C23:C30 C32:C73 C75:C159 C161 C163:C170 C175:C190 E175:E190">
    <cfRule type="expression" dxfId="21" priority="6">
      <formula>#REF!="No"</formula>
    </cfRule>
  </conditionalFormatting>
  <conditionalFormatting sqref="D23:D30">
    <cfRule type="expression" dxfId="20" priority="4">
      <formula>$B$2="No"</formula>
    </cfRule>
  </conditionalFormatting>
  <conditionalFormatting sqref="D32:D73">
    <cfRule type="expression" dxfId="19" priority="3">
      <formula>$B$2="No"</formula>
    </cfRule>
  </conditionalFormatting>
  <conditionalFormatting sqref="D75:D159 D161 D163:D170">
    <cfRule type="expression" dxfId="18" priority="2">
      <formula>$B$2="No"</formula>
    </cfRule>
  </conditionalFormatting>
  <conditionalFormatting sqref="D175:D190">
    <cfRule type="expression" dxfId="17" priority="1">
      <formula>$B$2="No"</formula>
    </cfRule>
  </conditionalFormatting>
  <dataValidations count="1">
    <dataValidation type="decimal" operator="greaterThan" allowBlank="1" showInputMessage="1" showErrorMessage="1" error="Invalid Entry - Bidder must enter a value that is greater than $0" sqref="C18" xr:uid="{5F7DB5EC-78E2-474B-95ED-D1EEDA19035E}">
      <formula1>0</formula1>
    </dataValidation>
  </dataValidations>
  <pageMargins left="0.25" right="0.25" top="0.75" bottom="0.75" header="0.3" footer="0.3"/>
  <pageSetup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79B2-B560-4246-8295-5AF124A5F2FC}">
  <sheetPr>
    <pageSetUpPr fitToPage="1"/>
  </sheetPr>
  <dimension ref="A1:G195"/>
  <sheetViews>
    <sheetView showGridLines="0" zoomScaleNormal="100" workbookViewId="0">
      <pane ySplit="5" topLeftCell="A6" activePane="bottomLeft" state="frozen"/>
      <selection activeCell="C18" sqref="C18"/>
      <selection pane="bottomLeft" activeCell="A4" sqref="A4:E4"/>
    </sheetView>
  </sheetViews>
  <sheetFormatPr defaultColWidth="9.140625" defaultRowHeight="12.75" x14ac:dyDescent="0.2"/>
  <cols>
    <col min="1" max="1" width="19.140625" style="2" customWidth="1"/>
    <col min="2" max="2" width="77.28515625" style="2" customWidth="1"/>
    <col min="3" max="3" width="24" style="19" customWidth="1"/>
    <col min="4" max="4" width="19.28515625" style="2" customWidth="1"/>
    <col min="5" max="5" width="13.7109375" style="2" customWidth="1"/>
    <col min="6" max="16384" width="9.140625" style="2"/>
  </cols>
  <sheetData>
    <row r="1" spans="1:5" ht="15" customHeight="1" x14ac:dyDescent="0.2">
      <c r="A1" s="1" t="s">
        <v>0</v>
      </c>
      <c r="C1" s="2"/>
      <c r="D1" s="3"/>
      <c r="E1" s="3" t="s">
        <v>1</v>
      </c>
    </row>
    <row r="2" spans="1:5" ht="15" customHeight="1" thickBot="1" x14ac:dyDescent="0.25">
      <c r="A2" s="1"/>
      <c r="C2" s="2"/>
      <c r="D2" s="3"/>
      <c r="E2" s="3" t="str">
        <f>Summary!$M$2</f>
        <v>December 16, 2025</v>
      </c>
    </row>
    <row r="3" spans="1:5" ht="24" customHeight="1" thickBot="1" x14ac:dyDescent="0.25">
      <c r="A3" s="20" t="s">
        <v>89</v>
      </c>
      <c r="B3" s="263" t="s">
        <v>20</v>
      </c>
      <c r="C3" s="263"/>
      <c r="D3" s="263"/>
      <c r="E3" s="264"/>
    </row>
    <row r="4" spans="1:5" ht="24" thickBot="1" x14ac:dyDescent="0.25">
      <c r="A4" s="297" t="s">
        <v>12</v>
      </c>
      <c r="B4" s="298"/>
      <c r="C4" s="298"/>
      <c r="D4" s="298"/>
      <c r="E4" s="299"/>
    </row>
    <row r="5" spans="1:5" ht="21" thickBot="1" x14ac:dyDescent="0.25">
      <c r="A5" s="300" t="s">
        <v>724</v>
      </c>
      <c r="B5" s="301"/>
      <c r="C5" s="301"/>
      <c r="D5" s="301"/>
      <c r="E5" s="302"/>
    </row>
    <row r="6" spans="1:5" ht="13.5" thickBot="1" x14ac:dyDescent="0.25">
      <c r="A6" s="21"/>
      <c r="B6" s="21"/>
      <c r="C6" s="22"/>
      <c r="D6" s="21"/>
    </row>
    <row r="7" spans="1:5" s="8" customFormat="1" ht="20.100000000000001" customHeight="1" thickBot="1" x14ac:dyDescent="0.25">
      <c r="A7" s="280" t="s">
        <v>91</v>
      </c>
      <c r="B7" s="281"/>
      <c r="C7" s="282"/>
    </row>
    <row r="8" spans="1:5" x14ac:dyDescent="0.2">
      <c r="A8" s="99" t="s">
        <v>46</v>
      </c>
      <c r="B8" s="128" t="s">
        <v>92</v>
      </c>
      <c r="C8" s="100">
        <v>2026</v>
      </c>
    </row>
    <row r="9" spans="1:5" x14ac:dyDescent="0.2">
      <c r="A9" s="26" t="s">
        <v>48</v>
      </c>
      <c r="B9" s="27" t="s">
        <v>93</v>
      </c>
      <c r="C9" s="28" t="s">
        <v>52</v>
      </c>
    </row>
    <row r="10" spans="1:5" x14ac:dyDescent="0.2">
      <c r="A10" s="26" t="s">
        <v>54</v>
      </c>
      <c r="B10" s="27" t="s">
        <v>94</v>
      </c>
      <c r="C10" s="28" t="s">
        <v>59</v>
      </c>
    </row>
    <row r="11" spans="1:5" ht="26.25" thickBot="1" x14ac:dyDescent="0.25">
      <c r="A11" s="29" t="s">
        <v>62</v>
      </c>
      <c r="B11" s="30" t="s">
        <v>95</v>
      </c>
      <c r="C11" s="31" t="s">
        <v>67</v>
      </c>
    </row>
    <row r="12" spans="1:5" x14ac:dyDescent="0.2">
      <c r="A12" s="88" t="s">
        <v>69</v>
      </c>
      <c r="B12" s="24" t="s">
        <v>96</v>
      </c>
      <c r="C12" s="89">
        <v>2026</v>
      </c>
    </row>
    <row r="13" spans="1:5" x14ac:dyDescent="0.2">
      <c r="A13" s="26" t="s">
        <v>70</v>
      </c>
      <c r="B13" s="27" t="s">
        <v>97</v>
      </c>
      <c r="C13" s="28" t="s">
        <v>75</v>
      </c>
    </row>
    <row r="14" spans="1:5" x14ac:dyDescent="0.2">
      <c r="A14" s="26" t="s">
        <v>77</v>
      </c>
      <c r="B14" s="27" t="s">
        <v>98</v>
      </c>
      <c r="C14" s="28" t="s">
        <v>79</v>
      </c>
    </row>
    <row r="15" spans="1:5" ht="28.5" customHeight="1" thickBot="1" x14ac:dyDescent="0.25">
      <c r="A15" s="90" t="s">
        <v>82</v>
      </c>
      <c r="B15" s="30" t="s">
        <v>99</v>
      </c>
      <c r="C15" s="91" t="s">
        <v>68</v>
      </c>
    </row>
    <row r="16" spans="1:5" s="32" customFormat="1" ht="13.5" thickBot="1" x14ac:dyDescent="0.25">
      <c r="C16" s="33"/>
    </row>
    <row r="17" spans="1:4" s="34" customFormat="1" ht="20.100000000000001" customHeight="1" thickBot="1" x14ac:dyDescent="0.25">
      <c r="A17" s="234" t="s">
        <v>100</v>
      </c>
      <c r="B17" s="235"/>
      <c r="C17" s="236"/>
    </row>
    <row r="18" spans="1:4" ht="108.75" customHeight="1" thickBot="1" x14ac:dyDescent="0.25">
      <c r="A18" s="35" t="s">
        <v>88</v>
      </c>
      <c r="B18" s="36" t="s">
        <v>101</v>
      </c>
      <c r="C18" s="161">
        <f>105500*('PPI Adj'!C7)</f>
        <v>105922</v>
      </c>
    </row>
    <row r="19" spans="1:4" ht="13.5" thickBot="1" x14ac:dyDescent="0.25">
      <c r="A19" s="37"/>
      <c r="B19" s="38"/>
      <c r="C19" s="39"/>
    </row>
    <row r="20" spans="1:4" s="8" customFormat="1" ht="20.100000000000001" customHeight="1" thickBot="1" x14ac:dyDescent="0.25">
      <c r="A20" s="234" t="s">
        <v>102</v>
      </c>
      <c r="B20" s="235"/>
      <c r="C20" s="235"/>
      <c r="D20" s="236"/>
    </row>
    <row r="21" spans="1:4" ht="45" customHeight="1" thickBot="1" x14ac:dyDescent="0.25">
      <c r="A21" s="237" t="s">
        <v>103</v>
      </c>
      <c r="B21" s="238"/>
      <c r="C21" s="238"/>
      <c r="D21" s="239"/>
    </row>
    <row r="22" spans="1:4" s="43" customFormat="1" ht="26.25" thickBot="1" x14ac:dyDescent="0.3">
      <c r="A22" s="40" t="s">
        <v>104</v>
      </c>
      <c r="B22" s="41" t="s">
        <v>105</v>
      </c>
      <c r="C22" s="41" t="s">
        <v>106</v>
      </c>
      <c r="D22" s="42" t="s">
        <v>107</v>
      </c>
    </row>
    <row r="23" spans="1:4" s="48" customFormat="1" ht="26.25" thickBot="1" x14ac:dyDescent="0.3">
      <c r="A23" s="44" t="s">
        <v>108</v>
      </c>
      <c r="B23" s="45" t="s">
        <v>725</v>
      </c>
      <c r="C23" s="46" t="s">
        <v>110</v>
      </c>
      <c r="D23" s="47" t="s">
        <v>726</v>
      </c>
    </row>
    <row r="24" spans="1:4" s="48" customFormat="1" ht="26.25" thickBot="1" x14ac:dyDescent="0.3">
      <c r="A24" s="44" t="s">
        <v>108</v>
      </c>
      <c r="B24" s="45" t="s">
        <v>334</v>
      </c>
      <c r="C24" s="46" t="s">
        <v>113</v>
      </c>
      <c r="D24" s="47" t="s">
        <v>68</v>
      </c>
    </row>
    <row r="25" spans="1:4" s="48" customFormat="1" ht="39" thickBot="1" x14ac:dyDescent="0.3">
      <c r="A25" s="44" t="s">
        <v>108</v>
      </c>
      <c r="B25" s="45" t="s">
        <v>727</v>
      </c>
      <c r="C25" s="46"/>
      <c r="D25" s="50"/>
    </row>
    <row r="26" spans="1:4" s="48" customFormat="1" ht="13.5" thickBot="1" x14ac:dyDescent="0.3">
      <c r="A26" s="44" t="s">
        <v>108</v>
      </c>
      <c r="B26" s="45" t="s">
        <v>554</v>
      </c>
      <c r="C26" s="46"/>
      <c r="D26" s="50"/>
    </row>
    <row r="27" spans="1:4" s="48" customFormat="1" ht="26.25" thickBot="1" x14ac:dyDescent="0.3">
      <c r="A27" s="44" t="s">
        <v>108</v>
      </c>
      <c r="B27" s="45" t="s">
        <v>555</v>
      </c>
      <c r="C27" s="46"/>
      <c r="D27" s="50"/>
    </row>
    <row r="28" spans="1:4" s="48" customFormat="1" ht="26.25" thickBot="1" x14ac:dyDescent="0.3">
      <c r="A28" s="44" t="s">
        <v>108</v>
      </c>
      <c r="B28" s="45" t="s">
        <v>728</v>
      </c>
      <c r="C28" s="46" t="s">
        <v>119</v>
      </c>
      <c r="D28" s="47">
        <v>14500</v>
      </c>
    </row>
    <row r="29" spans="1:4" s="48" customFormat="1" ht="13.5" thickBot="1" x14ac:dyDescent="0.3">
      <c r="A29" s="44" t="s">
        <v>108</v>
      </c>
      <c r="B29" s="45" t="s">
        <v>729</v>
      </c>
      <c r="C29" s="46" t="s">
        <v>121</v>
      </c>
      <c r="D29" s="47">
        <v>176</v>
      </c>
    </row>
    <row r="30" spans="1:4" s="48" customFormat="1" ht="13.5" thickBot="1" x14ac:dyDescent="0.3">
      <c r="A30" s="44" t="s">
        <v>108</v>
      </c>
      <c r="B30" s="45" t="s">
        <v>559</v>
      </c>
      <c r="C30" s="46" t="s">
        <v>123</v>
      </c>
      <c r="D30" s="47">
        <v>74</v>
      </c>
    </row>
    <row r="31" spans="1:4" s="48" customFormat="1" ht="26.25" thickBot="1" x14ac:dyDescent="0.3">
      <c r="A31" s="44" t="s">
        <v>108</v>
      </c>
      <c r="B31" s="45" t="s">
        <v>124</v>
      </c>
      <c r="C31" s="46"/>
      <c r="D31" s="50"/>
    </row>
    <row r="32" spans="1:4" s="48" customFormat="1" ht="13.5" customHeight="1" thickBot="1" x14ac:dyDescent="0.3">
      <c r="A32" s="331" t="s">
        <v>125</v>
      </c>
      <c r="B32" s="332"/>
      <c r="C32" s="332"/>
      <c r="D32" s="333"/>
    </row>
    <row r="33" spans="1:4" s="48" customFormat="1" ht="13.5" thickBot="1" x14ac:dyDescent="0.3">
      <c r="A33" s="44" t="s">
        <v>561</v>
      </c>
      <c r="B33" s="45" t="s">
        <v>562</v>
      </c>
      <c r="C33" s="55"/>
      <c r="D33" s="50"/>
    </row>
    <row r="34" spans="1:4" s="48" customFormat="1" x14ac:dyDescent="0.25">
      <c r="A34" s="303" t="s">
        <v>126</v>
      </c>
      <c r="B34" s="285" t="s">
        <v>563</v>
      </c>
      <c r="C34" s="51" t="s">
        <v>128</v>
      </c>
      <c r="D34" s="52">
        <v>8</v>
      </c>
    </row>
    <row r="35" spans="1:4" s="48" customFormat="1" ht="12.75" customHeight="1" x14ac:dyDescent="0.25">
      <c r="A35" s="323"/>
      <c r="B35" s="286"/>
      <c r="C35" s="53" t="s">
        <v>129</v>
      </c>
      <c r="D35" s="28" t="s">
        <v>564</v>
      </c>
    </row>
    <row r="36" spans="1:4" s="48" customFormat="1" ht="12.75" customHeight="1" thickBot="1" x14ac:dyDescent="0.3">
      <c r="A36" s="304"/>
      <c r="B36" s="287"/>
      <c r="C36" s="54" t="s">
        <v>130</v>
      </c>
      <c r="D36" s="31" t="s">
        <v>565</v>
      </c>
    </row>
    <row r="37" spans="1:4" s="48" customFormat="1" ht="26.25" thickBot="1" x14ac:dyDescent="0.3">
      <c r="A37" s="44" t="s">
        <v>126</v>
      </c>
      <c r="B37" s="45" t="s">
        <v>535</v>
      </c>
      <c r="C37" s="55"/>
      <c r="D37" s="50"/>
    </row>
    <row r="38" spans="1:4" s="48" customFormat="1" ht="13.5" thickBot="1" x14ac:dyDescent="0.3">
      <c r="A38" s="44" t="s">
        <v>133</v>
      </c>
      <c r="B38" s="45" t="s">
        <v>730</v>
      </c>
      <c r="C38" s="55" t="s">
        <v>135</v>
      </c>
      <c r="D38" s="47">
        <v>55</v>
      </c>
    </row>
    <row r="39" spans="1:4" s="48" customFormat="1" ht="26.25" thickBot="1" x14ac:dyDescent="0.3">
      <c r="A39" s="44" t="s">
        <v>136</v>
      </c>
      <c r="B39" s="45" t="s">
        <v>137</v>
      </c>
      <c r="C39" s="46"/>
      <c r="D39" s="50"/>
    </row>
    <row r="40" spans="1:4" s="48" customFormat="1" ht="13.5" customHeight="1" thickBot="1" x14ac:dyDescent="0.3">
      <c r="A40" s="44" t="s">
        <v>138</v>
      </c>
      <c r="B40" s="45" t="s">
        <v>731</v>
      </c>
      <c r="C40" s="46" t="s">
        <v>140</v>
      </c>
      <c r="D40" s="47">
        <v>240</v>
      </c>
    </row>
    <row r="41" spans="1:4" s="48" customFormat="1" ht="12.75" customHeight="1" thickBot="1" x14ac:dyDescent="0.3">
      <c r="A41" s="283" t="s">
        <v>138</v>
      </c>
      <c r="B41" s="284" t="s">
        <v>347</v>
      </c>
      <c r="C41" s="121" t="s">
        <v>142</v>
      </c>
      <c r="D41" s="52" t="s">
        <v>68</v>
      </c>
    </row>
    <row r="42" spans="1:4" s="48" customFormat="1" ht="12.75" customHeight="1" thickBot="1" x14ac:dyDescent="0.3">
      <c r="A42" s="283"/>
      <c r="B42" s="284"/>
      <c r="C42" s="53" t="s">
        <v>143</v>
      </c>
      <c r="D42" s="28">
        <v>650</v>
      </c>
    </row>
    <row r="43" spans="1:4" s="48" customFormat="1" ht="12.75" customHeight="1" thickBot="1" x14ac:dyDescent="0.3">
      <c r="A43" s="283"/>
      <c r="B43" s="284"/>
      <c r="C43" s="54" t="s">
        <v>144</v>
      </c>
      <c r="D43" s="31" t="s">
        <v>68</v>
      </c>
    </row>
    <row r="44" spans="1:4" s="48" customFormat="1" ht="13.5" thickBot="1" x14ac:dyDescent="0.3">
      <c r="A44" s="44" t="s">
        <v>138</v>
      </c>
      <c r="B44" s="45" t="s">
        <v>145</v>
      </c>
      <c r="C44" s="46"/>
      <c r="D44" s="50"/>
    </row>
    <row r="45" spans="1:4" s="48" customFormat="1" ht="26.25" thickBot="1" x14ac:dyDescent="0.3">
      <c r="A45" s="44" t="s">
        <v>146</v>
      </c>
      <c r="B45" s="45" t="s">
        <v>568</v>
      </c>
      <c r="C45" s="46" t="s">
        <v>148</v>
      </c>
      <c r="D45" s="47" t="s">
        <v>732</v>
      </c>
    </row>
    <row r="46" spans="1:4" s="48" customFormat="1" ht="14.25" customHeight="1" thickBot="1" x14ac:dyDescent="0.3">
      <c r="A46" s="44" t="s">
        <v>150</v>
      </c>
      <c r="B46" s="45" t="s">
        <v>733</v>
      </c>
      <c r="C46" s="46" t="s">
        <v>152</v>
      </c>
      <c r="D46" s="47">
        <v>5000</v>
      </c>
    </row>
    <row r="47" spans="1:4" s="48" customFormat="1" ht="13.5" thickBot="1" x14ac:dyDescent="0.3">
      <c r="A47" s="44" t="s">
        <v>153</v>
      </c>
      <c r="B47" s="45" t="s">
        <v>734</v>
      </c>
      <c r="C47" s="46" t="s">
        <v>155</v>
      </c>
      <c r="D47" s="47">
        <v>9600</v>
      </c>
    </row>
    <row r="48" spans="1:4" s="48" customFormat="1" ht="26.25" thickBot="1" x14ac:dyDescent="0.3">
      <c r="A48" s="44" t="s">
        <v>156</v>
      </c>
      <c r="B48" s="45" t="s">
        <v>495</v>
      </c>
      <c r="C48" s="46"/>
      <c r="D48" s="50"/>
    </row>
    <row r="49" spans="1:7" s="48" customFormat="1" ht="13.5" customHeight="1" thickBot="1" x14ac:dyDescent="0.3">
      <c r="A49" s="283" t="s">
        <v>156</v>
      </c>
      <c r="B49" s="284" t="s">
        <v>735</v>
      </c>
      <c r="C49" s="51" t="s">
        <v>159</v>
      </c>
      <c r="D49" s="52">
        <v>5000</v>
      </c>
    </row>
    <row r="50" spans="1:7" s="48" customFormat="1" ht="13.5" customHeight="1" thickBot="1" x14ac:dyDescent="0.3">
      <c r="A50" s="283"/>
      <c r="B50" s="284"/>
      <c r="C50" s="54" t="s">
        <v>160</v>
      </c>
      <c r="D50" s="31">
        <v>9600</v>
      </c>
    </row>
    <row r="51" spans="1:7" s="59" customFormat="1" ht="13.5" thickBot="1" x14ac:dyDescent="0.3">
      <c r="A51" s="56" t="s">
        <v>161</v>
      </c>
      <c r="B51" s="57" t="s">
        <v>162</v>
      </c>
      <c r="C51" s="58" t="s">
        <v>163</v>
      </c>
      <c r="D51" s="47" t="s">
        <v>573</v>
      </c>
    </row>
    <row r="52" spans="1:7" s="48" customFormat="1" ht="39" thickBot="1" x14ac:dyDescent="0.3">
      <c r="A52" s="44" t="s">
        <v>165</v>
      </c>
      <c r="B52" s="45" t="s">
        <v>355</v>
      </c>
      <c r="C52" s="46" t="s">
        <v>167</v>
      </c>
      <c r="D52" s="47">
        <v>614.29999999999995</v>
      </c>
      <c r="E52" s="61"/>
      <c r="F52" s="61"/>
      <c r="G52" s="61"/>
    </row>
    <row r="53" spans="1:7" s="48" customFormat="1" ht="13.5" thickBot="1" x14ac:dyDescent="0.3">
      <c r="A53" s="44" t="s">
        <v>169</v>
      </c>
      <c r="B53" s="45" t="s">
        <v>574</v>
      </c>
      <c r="C53" s="46"/>
      <c r="D53" s="50"/>
    </row>
    <row r="54" spans="1:7" s="48" customFormat="1" ht="13.5" customHeight="1" thickBot="1" x14ac:dyDescent="0.3">
      <c r="A54" s="283" t="s">
        <v>575</v>
      </c>
      <c r="B54" s="284" t="s">
        <v>576</v>
      </c>
      <c r="C54" s="51" t="s">
        <v>173</v>
      </c>
      <c r="D54" s="52" t="s">
        <v>736</v>
      </c>
    </row>
    <row r="55" spans="1:7" s="48" customFormat="1" ht="13.5" customHeight="1" thickBot="1" x14ac:dyDescent="0.3">
      <c r="A55" s="283"/>
      <c r="B55" s="284"/>
      <c r="C55" s="53" t="s">
        <v>175</v>
      </c>
      <c r="D55" s="28" t="s">
        <v>361</v>
      </c>
    </row>
    <row r="56" spans="1:7" s="48" customFormat="1" ht="13.5" customHeight="1" thickBot="1" x14ac:dyDescent="0.3">
      <c r="A56" s="283"/>
      <c r="B56" s="284"/>
      <c r="C56" s="53" t="s">
        <v>176</v>
      </c>
      <c r="D56" s="28" t="s">
        <v>361</v>
      </c>
    </row>
    <row r="57" spans="1:7" s="48" customFormat="1" ht="13.5" customHeight="1" thickBot="1" x14ac:dyDescent="0.3">
      <c r="A57" s="283"/>
      <c r="B57" s="284"/>
      <c r="C57" s="53" t="s">
        <v>178</v>
      </c>
      <c r="D57" s="28" t="s">
        <v>578</v>
      </c>
    </row>
    <row r="58" spans="1:7" s="48" customFormat="1" ht="13.5" customHeight="1" thickBot="1" x14ac:dyDescent="0.3">
      <c r="A58" s="283"/>
      <c r="B58" s="284"/>
      <c r="C58" s="53" t="s">
        <v>737</v>
      </c>
      <c r="D58" s="28" t="s">
        <v>579</v>
      </c>
    </row>
    <row r="59" spans="1:7" s="48" customFormat="1" ht="13.5" customHeight="1" thickBot="1" x14ac:dyDescent="0.3">
      <c r="A59" s="283"/>
      <c r="B59" s="284"/>
      <c r="C59" s="53" t="s">
        <v>182</v>
      </c>
      <c r="D59" s="28">
        <v>2470</v>
      </c>
    </row>
    <row r="60" spans="1:7" s="48" customFormat="1" ht="13.5" customHeight="1" thickBot="1" x14ac:dyDescent="0.3">
      <c r="A60" s="283"/>
      <c r="B60" s="284"/>
      <c r="C60" s="53" t="s">
        <v>738</v>
      </c>
      <c r="D60" s="28" t="s">
        <v>579</v>
      </c>
    </row>
    <row r="61" spans="1:7" s="48" customFormat="1" ht="14.25" customHeight="1" thickBot="1" x14ac:dyDescent="0.3">
      <c r="A61" s="283"/>
      <c r="B61" s="284"/>
      <c r="C61" s="54" t="s">
        <v>184</v>
      </c>
      <c r="D61" s="31">
        <v>2470</v>
      </c>
    </row>
    <row r="62" spans="1:7" s="64" customFormat="1" ht="13.5" thickBot="1" x14ac:dyDescent="0.3">
      <c r="A62" s="290" t="s">
        <v>185</v>
      </c>
      <c r="B62" s="291" t="s">
        <v>581</v>
      </c>
      <c r="C62" s="62" t="s">
        <v>187</v>
      </c>
      <c r="D62" s="52" t="s">
        <v>582</v>
      </c>
    </row>
    <row r="63" spans="1:7" s="64" customFormat="1" ht="27" customHeight="1" thickBot="1" x14ac:dyDescent="0.3">
      <c r="A63" s="290"/>
      <c r="B63" s="291"/>
      <c r="C63" s="65" t="s">
        <v>189</v>
      </c>
      <c r="D63" s="31" t="s">
        <v>365</v>
      </c>
    </row>
    <row r="64" spans="1:7" s="48" customFormat="1" ht="26.25" thickBot="1" x14ac:dyDescent="0.3">
      <c r="A64" s="44" t="s">
        <v>196</v>
      </c>
      <c r="B64" s="45" t="s">
        <v>583</v>
      </c>
      <c r="C64" s="46" t="s">
        <v>198</v>
      </c>
      <c r="D64" s="47">
        <v>60.3</v>
      </c>
    </row>
    <row r="65" spans="1:4" s="48" customFormat="1" ht="13.5" thickBot="1" x14ac:dyDescent="0.3">
      <c r="A65" s="44" t="s">
        <v>584</v>
      </c>
      <c r="B65" s="45" t="s">
        <v>585</v>
      </c>
      <c r="C65" s="46"/>
      <c r="D65" s="50"/>
    </row>
    <row r="66" spans="1:4" s="48" customFormat="1" ht="13.5" thickBot="1" x14ac:dyDescent="0.3">
      <c r="A66" s="44" t="s">
        <v>200</v>
      </c>
      <c r="B66" s="45" t="s">
        <v>201</v>
      </c>
      <c r="C66" s="46"/>
      <c r="D66" s="50"/>
    </row>
    <row r="67" spans="1:4" s="48" customFormat="1" ht="12.75" customHeight="1" thickBot="1" x14ac:dyDescent="0.3">
      <c r="A67" s="283" t="s">
        <v>203</v>
      </c>
      <c r="B67" s="285" t="s">
        <v>710</v>
      </c>
      <c r="C67" s="51" t="s">
        <v>205</v>
      </c>
      <c r="D67" s="52" t="s">
        <v>739</v>
      </c>
    </row>
    <row r="68" spans="1:4" s="48" customFormat="1" ht="12.75" customHeight="1" thickBot="1" x14ac:dyDescent="0.3">
      <c r="A68" s="283"/>
      <c r="B68" s="287"/>
      <c r="C68" s="54" t="s">
        <v>206</v>
      </c>
      <c r="D68" s="31" t="s">
        <v>740</v>
      </c>
    </row>
    <row r="69" spans="1:4" s="59" customFormat="1" ht="13.5" thickBot="1" x14ac:dyDescent="0.3">
      <c r="A69" s="56" t="s">
        <v>208</v>
      </c>
      <c r="B69" s="57" t="s">
        <v>588</v>
      </c>
      <c r="C69" s="58"/>
      <c r="D69" s="50"/>
    </row>
    <row r="70" spans="1:4" s="48" customFormat="1" ht="13.5" thickBot="1" x14ac:dyDescent="0.3">
      <c r="A70" s="44" t="s">
        <v>208</v>
      </c>
      <c r="B70" s="45" t="s">
        <v>210</v>
      </c>
      <c r="C70" s="46"/>
      <c r="D70" s="50"/>
    </row>
    <row r="71" spans="1:4" s="48" customFormat="1" ht="13.5" thickBot="1" x14ac:dyDescent="0.3">
      <c r="A71" s="44" t="s">
        <v>211</v>
      </c>
      <c r="B71" s="45" t="s">
        <v>212</v>
      </c>
      <c r="C71" s="46"/>
      <c r="D71" s="50"/>
    </row>
    <row r="72" spans="1:4" s="59" customFormat="1" ht="13.5" thickBot="1" x14ac:dyDescent="0.3">
      <c r="A72" s="56" t="s">
        <v>208</v>
      </c>
      <c r="B72" s="57" t="s">
        <v>213</v>
      </c>
      <c r="C72" s="58"/>
      <c r="D72" s="50"/>
    </row>
    <row r="73" spans="1:4" s="66" customFormat="1" ht="26.25" thickBot="1" x14ac:dyDescent="0.3">
      <c r="A73" s="44" t="s">
        <v>208</v>
      </c>
      <c r="B73" s="45" t="s">
        <v>589</v>
      </c>
      <c r="C73" s="46"/>
      <c r="D73" s="50"/>
    </row>
    <row r="74" spans="1:4" s="66" customFormat="1" ht="13.5" thickBot="1" x14ac:dyDescent="0.3">
      <c r="A74" s="44" t="s">
        <v>215</v>
      </c>
      <c r="B74" s="45" t="s">
        <v>216</v>
      </c>
      <c r="C74" s="46"/>
      <c r="D74" s="50"/>
    </row>
    <row r="75" spans="1:4" s="48" customFormat="1" ht="12.75" customHeight="1" thickBot="1" x14ac:dyDescent="0.3">
      <c r="A75" s="328" t="s">
        <v>217</v>
      </c>
      <c r="B75" s="329"/>
      <c r="C75" s="329"/>
      <c r="D75" s="330"/>
    </row>
    <row r="76" spans="1:4" s="66" customFormat="1" ht="115.5" thickBot="1" x14ac:dyDescent="0.3">
      <c r="A76" s="44" t="s">
        <v>226</v>
      </c>
      <c r="B76" s="45" t="s">
        <v>591</v>
      </c>
      <c r="C76" s="46"/>
      <c r="D76" s="50"/>
    </row>
    <row r="77" spans="1:4" s="66" customFormat="1" ht="30.75" customHeight="1" thickBot="1" x14ac:dyDescent="0.3">
      <c r="A77" s="283" t="s">
        <v>592</v>
      </c>
      <c r="B77" s="284" t="s">
        <v>593</v>
      </c>
      <c r="C77" s="51" t="s">
        <v>228</v>
      </c>
      <c r="D77" s="52" t="s">
        <v>594</v>
      </c>
    </row>
    <row r="78" spans="1:4" s="66" customFormat="1" ht="30.75" customHeight="1" thickBot="1" x14ac:dyDescent="0.3">
      <c r="A78" s="283"/>
      <c r="B78" s="284"/>
      <c r="C78" s="54" t="s">
        <v>230</v>
      </c>
      <c r="D78" s="31" t="s">
        <v>595</v>
      </c>
    </row>
    <row r="79" spans="1:4" s="66" customFormat="1" ht="57.75" customHeight="1" thickBot="1" x14ac:dyDescent="0.3">
      <c r="A79" s="283"/>
      <c r="B79" s="284"/>
      <c r="C79" s="46" t="s">
        <v>232</v>
      </c>
      <c r="D79" s="47">
        <v>6</v>
      </c>
    </row>
    <row r="80" spans="1:4" s="59" customFormat="1" ht="26.25" thickBot="1" x14ac:dyDescent="0.3">
      <c r="A80" s="56" t="s">
        <v>375</v>
      </c>
      <c r="B80" s="57" t="s">
        <v>376</v>
      </c>
      <c r="C80" s="58" t="s">
        <v>377</v>
      </c>
      <c r="D80" s="47">
        <v>2</v>
      </c>
    </row>
    <row r="81" spans="1:4" s="59" customFormat="1" ht="13.5" thickBot="1" x14ac:dyDescent="0.3">
      <c r="A81" s="56" t="s">
        <v>208</v>
      </c>
      <c r="B81" s="57" t="s">
        <v>234</v>
      </c>
      <c r="C81" s="58"/>
      <c r="D81" s="50"/>
    </row>
    <row r="82" spans="1:4" s="64" customFormat="1" ht="13.5" customHeight="1" thickBot="1" x14ac:dyDescent="0.3">
      <c r="A82" s="290" t="s">
        <v>208</v>
      </c>
      <c r="B82" s="291" t="s">
        <v>596</v>
      </c>
      <c r="C82" s="62" t="s">
        <v>205</v>
      </c>
      <c r="D82" s="52" t="s">
        <v>597</v>
      </c>
    </row>
    <row r="83" spans="1:4" s="64" customFormat="1" ht="13.5" customHeight="1" thickBot="1" x14ac:dyDescent="0.3">
      <c r="A83" s="290"/>
      <c r="B83" s="291"/>
      <c r="C83" s="65" t="s">
        <v>239</v>
      </c>
      <c r="D83" s="31" t="s">
        <v>598</v>
      </c>
    </row>
    <row r="84" spans="1:4" s="66" customFormat="1" ht="90" thickBot="1" x14ac:dyDescent="0.3">
      <c r="A84" s="44" t="s">
        <v>235</v>
      </c>
      <c r="B84" s="45" t="s">
        <v>599</v>
      </c>
      <c r="C84" s="46"/>
      <c r="D84" s="50"/>
    </row>
    <row r="85" spans="1:4" s="66" customFormat="1" ht="90" thickBot="1" x14ac:dyDescent="0.3">
      <c r="A85" s="44" t="s">
        <v>600</v>
      </c>
      <c r="B85" s="45" t="s">
        <v>601</v>
      </c>
      <c r="C85" s="46"/>
      <c r="D85" s="50"/>
    </row>
    <row r="86" spans="1:4" s="66" customFormat="1" ht="26.25" thickBot="1" x14ac:dyDescent="0.3">
      <c r="A86" s="44" t="s">
        <v>602</v>
      </c>
      <c r="B86" s="45" t="s">
        <v>603</v>
      </c>
      <c r="C86" s="46"/>
      <c r="D86" s="50"/>
    </row>
    <row r="87" spans="1:4" s="64" customFormat="1" ht="26.25" thickBot="1" x14ac:dyDescent="0.3">
      <c r="A87" s="56" t="s">
        <v>378</v>
      </c>
      <c r="B87" s="57" t="s">
        <v>379</v>
      </c>
      <c r="C87" s="58"/>
      <c r="D87" s="50"/>
    </row>
    <row r="88" spans="1:4" s="64" customFormat="1" ht="13.5" customHeight="1" thickBot="1" x14ac:dyDescent="0.3">
      <c r="A88" s="290" t="s">
        <v>190</v>
      </c>
      <c r="B88" s="307" t="s">
        <v>604</v>
      </c>
      <c r="C88" s="62" t="s">
        <v>192</v>
      </c>
      <c r="D88" s="52" t="s">
        <v>605</v>
      </c>
    </row>
    <row r="89" spans="1:4" s="64" customFormat="1" ht="27" customHeight="1" thickBot="1" x14ac:dyDescent="0.3">
      <c r="A89" s="290"/>
      <c r="B89" s="308"/>
      <c r="C89" s="65" t="s">
        <v>193</v>
      </c>
      <c r="D89" s="31" t="s">
        <v>741</v>
      </c>
    </row>
    <row r="90" spans="1:4" s="64" customFormat="1" ht="26.25" thickBot="1" x14ac:dyDescent="0.3">
      <c r="A90" s="56" t="s">
        <v>194</v>
      </c>
      <c r="B90" s="57" t="s">
        <v>195</v>
      </c>
      <c r="C90" s="58"/>
      <c r="D90" s="50"/>
    </row>
    <row r="91" spans="1:4" s="59" customFormat="1" ht="13.5" customHeight="1" thickBot="1" x14ac:dyDescent="0.3">
      <c r="A91" s="290" t="s">
        <v>607</v>
      </c>
      <c r="B91" s="309" t="s">
        <v>608</v>
      </c>
      <c r="C91" s="62" t="s">
        <v>205</v>
      </c>
      <c r="D91" s="52" t="s">
        <v>742</v>
      </c>
    </row>
    <row r="92" spans="1:4" s="59" customFormat="1" ht="27.6" customHeight="1" thickBot="1" x14ac:dyDescent="0.3">
      <c r="A92" s="290"/>
      <c r="B92" s="310"/>
      <c r="C92" s="65" t="s">
        <v>239</v>
      </c>
      <c r="D92" s="31" t="s">
        <v>610</v>
      </c>
    </row>
    <row r="93" spans="1:4" s="59" customFormat="1" ht="12.75" customHeight="1" thickBot="1" x14ac:dyDescent="0.3">
      <c r="A93" s="290" t="s">
        <v>237</v>
      </c>
      <c r="B93" s="309" t="s">
        <v>611</v>
      </c>
      <c r="C93" s="62" t="s">
        <v>205</v>
      </c>
      <c r="D93" s="52" t="s">
        <v>609</v>
      </c>
    </row>
    <row r="94" spans="1:4" s="59" customFormat="1" ht="27.6" customHeight="1" thickBot="1" x14ac:dyDescent="0.3">
      <c r="A94" s="290"/>
      <c r="B94" s="312"/>
      <c r="C94" s="77" t="s">
        <v>239</v>
      </c>
      <c r="D94" s="28" t="s">
        <v>610</v>
      </c>
    </row>
    <row r="95" spans="1:4" s="59" customFormat="1" ht="31.5" customHeight="1" thickBot="1" x14ac:dyDescent="0.3">
      <c r="A95" s="290"/>
      <c r="B95" s="312"/>
      <c r="C95" s="271"/>
      <c r="D95" s="273"/>
    </row>
    <row r="96" spans="1:4" s="59" customFormat="1" ht="7.5" customHeight="1" thickBot="1" x14ac:dyDescent="0.3">
      <c r="A96" s="290"/>
      <c r="B96" s="310"/>
      <c r="C96" s="272"/>
      <c r="D96" s="274"/>
    </row>
    <row r="97" spans="1:4" s="59" customFormat="1" ht="13.5" thickBot="1" x14ac:dyDescent="0.3">
      <c r="A97" s="56" t="s">
        <v>241</v>
      </c>
      <c r="B97" s="57" t="s">
        <v>612</v>
      </c>
      <c r="C97" s="58" t="s">
        <v>613</v>
      </c>
      <c r="D97" s="47" t="s">
        <v>743</v>
      </c>
    </row>
    <row r="98" spans="1:4" s="66" customFormat="1" ht="13.5" thickBot="1" x14ac:dyDescent="0.3">
      <c r="A98" s="283" t="s">
        <v>243</v>
      </c>
      <c r="B98" s="284" t="s">
        <v>744</v>
      </c>
      <c r="C98" s="51" t="s">
        <v>616</v>
      </c>
      <c r="D98" s="52" t="s">
        <v>617</v>
      </c>
    </row>
    <row r="99" spans="1:4" s="66" customFormat="1" ht="39" customHeight="1" thickBot="1" x14ac:dyDescent="0.3">
      <c r="A99" s="283"/>
      <c r="B99" s="284"/>
      <c r="C99" s="54" t="s">
        <v>618</v>
      </c>
      <c r="D99" s="31" t="s">
        <v>619</v>
      </c>
    </row>
    <row r="100" spans="1:4" s="66" customFormat="1" ht="39" thickBot="1" x14ac:dyDescent="0.3">
      <c r="A100" s="44" t="s">
        <v>243</v>
      </c>
      <c r="B100" s="118" t="s">
        <v>620</v>
      </c>
      <c r="C100" s="46"/>
      <c r="D100" s="50"/>
    </row>
    <row r="101" spans="1:4" s="66" customFormat="1" ht="51.75" thickBot="1" x14ac:dyDescent="0.3">
      <c r="A101" s="44" t="s">
        <v>243</v>
      </c>
      <c r="B101" s="45" t="s">
        <v>621</v>
      </c>
      <c r="C101" s="46"/>
      <c r="D101" s="50"/>
    </row>
    <row r="102" spans="1:4" s="66" customFormat="1" ht="39" thickBot="1" x14ac:dyDescent="0.3">
      <c r="A102" s="44" t="s">
        <v>745</v>
      </c>
      <c r="B102" s="45" t="s">
        <v>746</v>
      </c>
      <c r="C102" s="46"/>
      <c r="D102" s="50"/>
    </row>
    <row r="103" spans="1:4" s="66" customFormat="1" ht="51.75" thickBot="1" x14ac:dyDescent="0.3">
      <c r="A103" s="44" t="s">
        <v>381</v>
      </c>
      <c r="B103" s="119" t="s">
        <v>382</v>
      </c>
      <c r="C103" s="46"/>
      <c r="D103" s="50"/>
    </row>
    <row r="104" spans="1:4" s="66" customFormat="1" ht="39" thickBot="1" x14ac:dyDescent="0.3">
      <c r="A104" s="44" t="s">
        <v>384</v>
      </c>
      <c r="B104" s="45" t="s">
        <v>622</v>
      </c>
      <c r="C104" s="46" t="s">
        <v>386</v>
      </c>
      <c r="D104" s="47">
        <v>12</v>
      </c>
    </row>
    <row r="105" spans="1:4" s="66" customFormat="1" ht="51.75" thickBot="1" x14ac:dyDescent="0.3">
      <c r="A105" s="44" t="s">
        <v>624</v>
      </c>
      <c r="B105" s="45" t="s">
        <v>747</v>
      </c>
      <c r="C105" s="46"/>
      <c r="D105" s="50"/>
    </row>
    <row r="106" spans="1:4" s="66" customFormat="1" ht="143.25" customHeight="1" thickBot="1" x14ac:dyDescent="0.3">
      <c r="A106" s="44" t="s">
        <v>626</v>
      </c>
      <c r="B106" s="45" t="s">
        <v>627</v>
      </c>
      <c r="C106" s="46" t="s">
        <v>252</v>
      </c>
      <c r="D106" s="47">
        <v>30</v>
      </c>
    </row>
    <row r="107" spans="1:4" s="66" customFormat="1" ht="51.75" thickBot="1" x14ac:dyDescent="0.3">
      <c r="A107" s="44" t="s">
        <v>388</v>
      </c>
      <c r="B107" s="45" t="s">
        <v>629</v>
      </c>
      <c r="C107" s="46"/>
      <c r="D107" s="50"/>
    </row>
    <row r="108" spans="1:4" s="66" customFormat="1" ht="119.25" customHeight="1" thickBot="1" x14ac:dyDescent="0.3">
      <c r="A108" s="44" t="s">
        <v>630</v>
      </c>
      <c r="B108" s="45" t="s">
        <v>713</v>
      </c>
      <c r="C108" s="46"/>
      <c r="D108" s="50"/>
    </row>
    <row r="109" spans="1:4" s="66" customFormat="1" ht="39" thickBot="1" x14ac:dyDescent="0.3">
      <c r="A109" s="44" t="s">
        <v>632</v>
      </c>
      <c r="B109" s="45" t="s">
        <v>748</v>
      </c>
      <c r="C109" s="46"/>
      <c r="D109" s="50"/>
    </row>
    <row r="110" spans="1:4" s="66" customFormat="1" ht="51.75" thickBot="1" x14ac:dyDescent="0.3">
      <c r="A110" s="44" t="s">
        <v>634</v>
      </c>
      <c r="B110" s="45" t="s">
        <v>635</v>
      </c>
      <c r="C110" s="46"/>
      <c r="D110" s="50"/>
    </row>
    <row r="111" spans="1:4" s="66" customFormat="1" ht="26.25" thickBot="1" x14ac:dyDescent="0.3">
      <c r="A111" s="44" t="s">
        <v>392</v>
      </c>
      <c r="B111" s="119" t="s">
        <v>636</v>
      </c>
      <c r="C111" s="46"/>
      <c r="D111" s="50"/>
    </row>
    <row r="112" spans="1:4" s="66" customFormat="1" ht="26.25" thickBot="1" x14ac:dyDescent="0.3">
      <c r="A112" s="44" t="s">
        <v>255</v>
      </c>
      <c r="B112" s="45" t="s">
        <v>256</v>
      </c>
      <c r="C112" s="46"/>
      <c r="D112" s="50"/>
    </row>
    <row r="113" spans="1:4" s="66" customFormat="1" ht="102.75" thickBot="1" x14ac:dyDescent="0.3">
      <c r="A113" s="44" t="s">
        <v>637</v>
      </c>
      <c r="B113" s="45" t="s">
        <v>749</v>
      </c>
      <c r="C113" s="46" t="s">
        <v>397</v>
      </c>
      <c r="D113" s="47" t="s">
        <v>750</v>
      </c>
    </row>
    <row r="114" spans="1:4" s="66" customFormat="1" ht="13.5" customHeight="1" thickBot="1" x14ac:dyDescent="0.3">
      <c r="A114" s="283" t="s">
        <v>399</v>
      </c>
      <c r="B114" s="284" t="s">
        <v>539</v>
      </c>
      <c r="C114" s="51" t="s">
        <v>401</v>
      </c>
      <c r="D114" s="52" t="s">
        <v>402</v>
      </c>
    </row>
    <row r="115" spans="1:4" s="66" customFormat="1" ht="13.5" thickBot="1" x14ac:dyDescent="0.3">
      <c r="A115" s="283"/>
      <c r="B115" s="284"/>
      <c r="C115" s="53" t="s">
        <v>403</v>
      </c>
      <c r="D115" s="28" t="s">
        <v>639</v>
      </c>
    </row>
    <row r="116" spans="1:4" s="66" customFormat="1" ht="66" customHeight="1" thickBot="1" x14ac:dyDescent="0.3">
      <c r="A116" s="283"/>
      <c r="B116" s="284"/>
      <c r="C116" s="107"/>
      <c r="D116" s="108"/>
    </row>
    <row r="117" spans="1:4" s="66" customFormat="1" ht="26.25" thickBot="1" x14ac:dyDescent="0.3">
      <c r="A117" s="44" t="s">
        <v>751</v>
      </c>
      <c r="B117" s="45" t="s">
        <v>405</v>
      </c>
      <c r="C117" s="46"/>
      <c r="D117" s="50"/>
    </row>
    <row r="118" spans="1:4" s="66" customFormat="1" ht="77.25" thickBot="1" x14ac:dyDescent="0.3">
      <c r="A118" s="44" t="s">
        <v>399</v>
      </c>
      <c r="B118" s="45" t="s">
        <v>406</v>
      </c>
      <c r="C118" s="46" t="s">
        <v>407</v>
      </c>
      <c r="D118" s="47" t="s">
        <v>714</v>
      </c>
    </row>
    <row r="119" spans="1:4" s="66" customFormat="1" ht="13.5" customHeight="1" thickBot="1" x14ac:dyDescent="0.3">
      <c r="A119" s="292" t="s">
        <v>399</v>
      </c>
      <c r="B119" s="284" t="s">
        <v>511</v>
      </c>
      <c r="C119" s="51" t="s">
        <v>205</v>
      </c>
      <c r="D119" s="52" t="s">
        <v>410</v>
      </c>
    </row>
    <row r="120" spans="1:4" s="66" customFormat="1" ht="13.5" customHeight="1" thickBot="1" x14ac:dyDescent="0.3">
      <c r="A120" s="292"/>
      <c r="B120" s="284"/>
      <c r="C120" s="53" t="s">
        <v>206</v>
      </c>
      <c r="D120" s="28" t="s">
        <v>640</v>
      </c>
    </row>
    <row r="121" spans="1:4" s="66" customFormat="1" ht="27.75" customHeight="1" thickBot="1" x14ac:dyDescent="0.3">
      <c r="A121" s="292"/>
      <c r="B121" s="284"/>
      <c r="C121" s="54"/>
      <c r="D121" s="54"/>
    </row>
    <row r="122" spans="1:4" s="66" customFormat="1" ht="39" thickBot="1" x14ac:dyDescent="0.3">
      <c r="A122" s="44" t="s">
        <v>399</v>
      </c>
      <c r="B122" s="45" t="s">
        <v>752</v>
      </c>
      <c r="C122" s="46"/>
      <c r="D122" s="50"/>
    </row>
    <row r="123" spans="1:4" s="66" customFormat="1" ht="26.25" thickBot="1" x14ac:dyDescent="0.3">
      <c r="A123" s="44" t="s">
        <v>399</v>
      </c>
      <c r="B123" s="45" t="s">
        <v>413</v>
      </c>
      <c r="C123" s="46"/>
      <c r="D123" s="50"/>
    </row>
    <row r="124" spans="1:4" s="66" customFormat="1" ht="26.25" thickBot="1" x14ac:dyDescent="0.3">
      <c r="A124" s="44" t="s">
        <v>399</v>
      </c>
      <c r="B124" s="45" t="s">
        <v>414</v>
      </c>
      <c r="C124" s="46"/>
      <c r="D124" s="50"/>
    </row>
    <row r="125" spans="1:4" s="66" customFormat="1" ht="51.75" thickBot="1" x14ac:dyDescent="0.3">
      <c r="A125" s="44" t="s">
        <v>415</v>
      </c>
      <c r="B125" s="45" t="s">
        <v>641</v>
      </c>
      <c r="C125" s="46"/>
      <c r="D125" s="50"/>
    </row>
    <row r="126" spans="1:4" s="66" customFormat="1" ht="39" thickBot="1" x14ac:dyDescent="0.3">
      <c r="A126" s="44" t="s">
        <v>264</v>
      </c>
      <c r="B126" s="45" t="s">
        <v>265</v>
      </c>
      <c r="C126" s="46"/>
      <c r="D126" s="50"/>
    </row>
    <row r="127" spans="1:4" s="59" customFormat="1" ht="26.25" thickBot="1" x14ac:dyDescent="0.3">
      <c r="A127" s="56" t="s">
        <v>266</v>
      </c>
      <c r="B127" s="57" t="s">
        <v>642</v>
      </c>
      <c r="C127" s="58"/>
      <c r="D127" s="50"/>
    </row>
    <row r="128" spans="1:4" s="66" customFormat="1" ht="68.25" customHeight="1" thickBot="1" x14ac:dyDescent="0.3">
      <c r="A128" s="44" t="s">
        <v>268</v>
      </c>
      <c r="B128" s="45" t="s">
        <v>417</v>
      </c>
      <c r="C128" s="46"/>
      <c r="D128" s="50"/>
    </row>
    <row r="129" spans="1:4" s="66" customFormat="1" ht="40.5" customHeight="1" thickBot="1" x14ac:dyDescent="0.3">
      <c r="A129" s="44" t="s">
        <v>268</v>
      </c>
      <c r="B129" s="45" t="s">
        <v>753</v>
      </c>
      <c r="C129" s="46"/>
      <c r="D129" s="50"/>
    </row>
    <row r="130" spans="1:4" s="66" customFormat="1" ht="56.25" customHeight="1" thickBot="1" x14ac:dyDescent="0.3">
      <c r="A130" s="44" t="s">
        <v>268</v>
      </c>
      <c r="B130" s="45" t="s">
        <v>754</v>
      </c>
      <c r="C130" s="46"/>
      <c r="D130" s="50"/>
    </row>
    <row r="131" spans="1:4" s="66" customFormat="1" ht="64.5" thickBot="1" x14ac:dyDescent="0.3">
      <c r="A131" s="44" t="s">
        <v>420</v>
      </c>
      <c r="B131" s="45" t="s">
        <v>513</v>
      </c>
      <c r="C131" s="46"/>
      <c r="D131" s="50"/>
    </row>
    <row r="132" spans="1:4" s="66" customFormat="1" ht="13.5" customHeight="1" thickBot="1" x14ac:dyDescent="0.3">
      <c r="A132" s="283" t="s">
        <v>422</v>
      </c>
      <c r="B132" s="284" t="s">
        <v>755</v>
      </c>
      <c r="C132" s="51" t="s">
        <v>205</v>
      </c>
      <c r="D132" s="52" t="s">
        <v>644</v>
      </c>
    </row>
    <row r="133" spans="1:4" s="66" customFormat="1" ht="13.5" customHeight="1" thickBot="1" x14ac:dyDescent="0.3">
      <c r="A133" s="283"/>
      <c r="B133" s="284"/>
      <c r="C133" s="53" t="s">
        <v>206</v>
      </c>
      <c r="D133" s="28" t="s">
        <v>645</v>
      </c>
    </row>
    <row r="134" spans="1:4" s="66" customFormat="1" ht="141" customHeight="1" thickBot="1" x14ac:dyDescent="0.3">
      <c r="A134" s="283"/>
      <c r="B134" s="284"/>
      <c r="C134" s="54"/>
      <c r="D134" s="72"/>
    </row>
    <row r="135" spans="1:4" s="66" customFormat="1" ht="81.75" customHeight="1" thickBot="1" x14ac:dyDescent="0.3">
      <c r="A135" s="44" t="s">
        <v>424</v>
      </c>
      <c r="B135" s="45" t="s">
        <v>756</v>
      </c>
      <c r="C135" s="46"/>
      <c r="D135" s="50"/>
    </row>
    <row r="136" spans="1:4" s="66" customFormat="1" ht="13.5" customHeight="1" thickBot="1" x14ac:dyDescent="0.3">
      <c r="A136" s="283" t="s">
        <v>272</v>
      </c>
      <c r="B136" s="284" t="s">
        <v>757</v>
      </c>
      <c r="C136" s="51" t="s">
        <v>205</v>
      </c>
      <c r="D136" s="52" t="s">
        <v>647</v>
      </c>
    </row>
    <row r="137" spans="1:4" s="66" customFormat="1" ht="13.5" customHeight="1" thickBot="1" x14ac:dyDescent="0.3">
      <c r="A137" s="283"/>
      <c r="B137" s="284"/>
      <c r="C137" s="53" t="s">
        <v>239</v>
      </c>
      <c r="D137" s="28" t="s">
        <v>758</v>
      </c>
    </row>
    <row r="138" spans="1:4" s="66" customFormat="1" ht="24.75" customHeight="1" thickBot="1" x14ac:dyDescent="0.3">
      <c r="A138" s="283"/>
      <c r="B138" s="284"/>
      <c r="C138" s="53" t="s">
        <v>649</v>
      </c>
      <c r="D138" s="28">
        <v>15000</v>
      </c>
    </row>
    <row r="139" spans="1:4" s="66" customFormat="1" ht="13.5" customHeight="1" thickBot="1" x14ac:dyDescent="0.3">
      <c r="A139" s="283"/>
      <c r="B139" s="284"/>
      <c r="C139" s="53" t="s">
        <v>275</v>
      </c>
      <c r="D139" s="76">
        <v>55000</v>
      </c>
    </row>
    <row r="140" spans="1:4" s="66" customFormat="1" ht="13.5" customHeight="1" thickBot="1" x14ac:dyDescent="0.3">
      <c r="A140" s="283"/>
      <c r="B140" s="284"/>
      <c r="C140" s="53" t="s">
        <v>652</v>
      </c>
      <c r="D140" s="28">
        <v>465</v>
      </c>
    </row>
    <row r="141" spans="1:4" s="66" customFormat="1" ht="13.5" customHeight="1" thickBot="1" x14ac:dyDescent="0.3">
      <c r="A141" s="283"/>
      <c r="B141" s="284"/>
      <c r="C141" s="54" t="s">
        <v>277</v>
      </c>
      <c r="D141" s="31">
        <v>1600</v>
      </c>
    </row>
    <row r="142" spans="1:4" s="66" customFormat="1" ht="78.75" customHeight="1" thickBot="1" x14ac:dyDescent="0.3">
      <c r="A142" s="44" t="s">
        <v>272</v>
      </c>
      <c r="B142" s="45" t="s">
        <v>654</v>
      </c>
      <c r="C142" s="46"/>
      <c r="D142" s="50"/>
    </row>
    <row r="143" spans="1:4" s="66" customFormat="1" ht="81" customHeight="1" thickBot="1" x14ac:dyDescent="0.3">
      <c r="A143" s="44" t="s">
        <v>272</v>
      </c>
      <c r="B143" s="45" t="s">
        <v>427</v>
      </c>
      <c r="C143" s="46"/>
      <c r="D143" s="50"/>
    </row>
    <row r="144" spans="1:4" s="66" customFormat="1" ht="13.5" customHeight="1" thickBot="1" x14ac:dyDescent="0.3">
      <c r="A144" s="283" t="s">
        <v>655</v>
      </c>
      <c r="B144" s="284" t="s">
        <v>656</v>
      </c>
      <c r="C144" s="51" t="s">
        <v>657</v>
      </c>
      <c r="D144" s="52" t="s">
        <v>658</v>
      </c>
    </row>
    <row r="145" spans="1:4" s="66" customFormat="1" ht="13.5" customHeight="1" thickBot="1" x14ac:dyDescent="0.3">
      <c r="A145" s="283"/>
      <c r="B145" s="284"/>
      <c r="C145" s="53" t="s">
        <v>239</v>
      </c>
      <c r="D145" s="28" t="s">
        <v>659</v>
      </c>
    </row>
    <row r="146" spans="1:4" s="66" customFormat="1" ht="13.5" customHeight="1" thickBot="1" x14ac:dyDescent="0.3">
      <c r="A146" s="283"/>
      <c r="B146" s="284"/>
      <c r="C146" s="324" t="s">
        <v>660</v>
      </c>
      <c r="D146" s="326" t="s">
        <v>661</v>
      </c>
    </row>
    <row r="147" spans="1:4" s="66" customFormat="1" ht="12" customHeight="1" thickBot="1" x14ac:dyDescent="0.3">
      <c r="A147" s="283"/>
      <c r="B147" s="284"/>
      <c r="C147" s="325"/>
      <c r="D147" s="327"/>
    </row>
    <row r="148" spans="1:4" s="59" customFormat="1" ht="13.5" customHeight="1" thickBot="1" x14ac:dyDescent="0.3">
      <c r="A148" s="290" t="s">
        <v>279</v>
      </c>
      <c r="B148" s="291" t="s">
        <v>759</v>
      </c>
      <c r="C148" s="62" t="s">
        <v>205</v>
      </c>
      <c r="D148" s="52" t="s">
        <v>432</v>
      </c>
    </row>
    <row r="149" spans="1:4" s="59" customFormat="1" ht="13.5" customHeight="1" thickBot="1" x14ac:dyDescent="0.3">
      <c r="A149" s="290"/>
      <c r="B149" s="291"/>
      <c r="C149" s="77" t="s">
        <v>239</v>
      </c>
      <c r="D149" s="28" t="s">
        <v>662</v>
      </c>
    </row>
    <row r="150" spans="1:4" s="59" customFormat="1" ht="27" customHeight="1" thickBot="1" x14ac:dyDescent="0.3">
      <c r="A150" s="290"/>
      <c r="B150" s="291"/>
      <c r="C150" s="65"/>
      <c r="D150" s="72"/>
    </row>
    <row r="151" spans="1:4" s="66" customFormat="1" ht="26.25" thickBot="1" x14ac:dyDescent="0.3">
      <c r="A151" s="44" t="s">
        <v>283</v>
      </c>
      <c r="B151" s="45" t="s">
        <v>760</v>
      </c>
      <c r="C151" s="46"/>
      <c r="D151" s="50"/>
    </row>
    <row r="152" spans="1:4" s="66" customFormat="1" ht="15" customHeight="1" thickBot="1" x14ac:dyDescent="0.3">
      <c r="A152" s="44" t="s">
        <v>283</v>
      </c>
      <c r="B152" s="45" t="s">
        <v>285</v>
      </c>
      <c r="C152" s="46"/>
      <c r="D152" s="50"/>
    </row>
    <row r="153" spans="1:4" s="66" customFormat="1" ht="13.5" customHeight="1" thickBot="1" x14ac:dyDescent="0.3">
      <c r="A153" s="283" t="s">
        <v>283</v>
      </c>
      <c r="B153" s="284" t="s">
        <v>761</v>
      </c>
      <c r="C153" s="51" t="s">
        <v>205</v>
      </c>
      <c r="D153" s="52" t="s">
        <v>432</v>
      </c>
    </row>
    <row r="154" spans="1:4" s="66" customFormat="1" ht="13.5" customHeight="1" thickBot="1" x14ac:dyDescent="0.3">
      <c r="A154" s="283"/>
      <c r="B154" s="284"/>
      <c r="C154" s="53" t="s">
        <v>239</v>
      </c>
      <c r="D154" s="28" t="s">
        <v>762</v>
      </c>
    </row>
    <row r="155" spans="1:4" s="66" customFormat="1" ht="81" customHeight="1" thickBot="1" x14ac:dyDescent="0.3">
      <c r="A155" s="283"/>
      <c r="B155" s="284"/>
      <c r="C155" s="54"/>
      <c r="D155" s="72"/>
    </row>
    <row r="156" spans="1:4" s="66" customFormat="1" ht="13.5" customHeight="1" thickBot="1" x14ac:dyDescent="0.3">
      <c r="A156" s="283" t="s">
        <v>283</v>
      </c>
      <c r="B156" s="284" t="s">
        <v>667</v>
      </c>
      <c r="C156" s="51" t="s">
        <v>437</v>
      </c>
      <c r="D156" s="52">
        <v>17.5</v>
      </c>
    </row>
    <row r="157" spans="1:4" s="66" customFormat="1" ht="13.5" customHeight="1" thickBot="1" x14ac:dyDescent="0.3">
      <c r="A157" s="283"/>
      <c r="B157" s="284"/>
      <c r="C157" s="53" t="s">
        <v>439</v>
      </c>
      <c r="D157" s="28">
        <v>35</v>
      </c>
    </row>
    <row r="158" spans="1:4" s="66" customFormat="1" ht="26.25" thickBot="1" x14ac:dyDescent="0.3">
      <c r="A158" s="283"/>
      <c r="B158" s="284"/>
      <c r="C158" s="54" t="s">
        <v>441</v>
      </c>
      <c r="D158" s="31">
        <v>14</v>
      </c>
    </row>
    <row r="159" spans="1:4" s="66" customFormat="1" ht="93.75" customHeight="1" thickBot="1" x14ac:dyDescent="0.3">
      <c r="A159" s="44" t="s">
        <v>283</v>
      </c>
      <c r="B159" s="45" t="s">
        <v>545</v>
      </c>
      <c r="C159" s="46" t="s">
        <v>444</v>
      </c>
      <c r="D159" s="50"/>
    </row>
    <row r="160" spans="1:4" s="66" customFormat="1" ht="51.75" thickBot="1" x14ac:dyDescent="0.3">
      <c r="A160" s="44" t="s">
        <v>283</v>
      </c>
      <c r="B160" s="45" t="s">
        <v>519</v>
      </c>
      <c r="C160" s="46"/>
      <c r="D160" s="50"/>
    </row>
    <row r="161" spans="1:4" s="66" customFormat="1" ht="43.5" customHeight="1" thickBot="1" x14ac:dyDescent="0.3">
      <c r="A161" s="44" t="s">
        <v>283</v>
      </c>
      <c r="B161" s="45" t="s">
        <v>671</v>
      </c>
      <c r="C161" s="46"/>
      <c r="D161" s="50"/>
    </row>
    <row r="162" spans="1:4" s="66" customFormat="1" ht="13.5" customHeight="1" thickBot="1" x14ac:dyDescent="0.3">
      <c r="A162" s="283" t="s">
        <v>289</v>
      </c>
      <c r="B162" s="285" t="s">
        <v>446</v>
      </c>
      <c r="C162" s="51" t="s">
        <v>205</v>
      </c>
      <c r="D162" s="52" t="s">
        <v>763</v>
      </c>
    </row>
    <row r="163" spans="1:4" s="66" customFormat="1" ht="13.5" customHeight="1" thickBot="1" x14ac:dyDescent="0.3">
      <c r="A163" s="283"/>
      <c r="B163" s="286"/>
      <c r="C163" s="53" t="s">
        <v>239</v>
      </c>
      <c r="D163" s="28" t="s">
        <v>673</v>
      </c>
    </row>
    <row r="164" spans="1:4" s="66" customFormat="1" ht="171.75" customHeight="1" thickBot="1" x14ac:dyDescent="0.3">
      <c r="A164" s="283"/>
      <c r="B164" s="287"/>
      <c r="C164" s="113"/>
      <c r="D164" s="129"/>
    </row>
    <row r="165" spans="1:4" s="66" customFormat="1" ht="12.75" customHeight="1" x14ac:dyDescent="0.25">
      <c r="A165" s="303" t="s">
        <v>215</v>
      </c>
      <c r="B165" s="285" t="s">
        <v>674</v>
      </c>
      <c r="C165" s="51" t="s">
        <v>205</v>
      </c>
      <c r="D165" s="52" t="s">
        <v>675</v>
      </c>
    </row>
    <row r="166" spans="1:4" s="66" customFormat="1" ht="26.25" customHeight="1" thickBot="1" x14ac:dyDescent="0.3">
      <c r="A166" s="304"/>
      <c r="B166" s="287"/>
      <c r="C166" s="107" t="s">
        <v>239</v>
      </c>
      <c r="D166" s="91" t="s">
        <v>676</v>
      </c>
    </row>
    <row r="167" spans="1:4" s="66" customFormat="1" ht="77.25" thickBot="1" x14ac:dyDescent="0.3">
      <c r="A167" s="44" t="s">
        <v>215</v>
      </c>
      <c r="B167" s="45" t="s">
        <v>448</v>
      </c>
      <c r="C167" s="46"/>
      <c r="D167" s="50"/>
    </row>
    <row r="168" spans="1:4" s="66" customFormat="1" ht="51.75" thickBot="1" x14ac:dyDescent="0.3">
      <c r="A168" s="44" t="s">
        <v>215</v>
      </c>
      <c r="B168" s="45" t="s">
        <v>677</v>
      </c>
      <c r="C168" s="46"/>
      <c r="D168" s="50"/>
    </row>
    <row r="169" spans="1:4" s="66" customFormat="1" ht="26.25" thickBot="1" x14ac:dyDescent="0.3">
      <c r="A169" s="44" t="s">
        <v>294</v>
      </c>
      <c r="B169" s="45" t="s">
        <v>295</v>
      </c>
      <c r="C169" s="46"/>
      <c r="D169" s="50"/>
    </row>
    <row r="170" spans="1:4" s="66" customFormat="1" ht="13.5" thickBot="1" x14ac:dyDescent="0.3">
      <c r="A170" s="283" t="s">
        <v>296</v>
      </c>
      <c r="B170" s="284" t="s">
        <v>297</v>
      </c>
      <c r="C170" s="51" t="s">
        <v>298</v>
      </c>
      <c r="D170" s="52">
        <v>3</v>
      </c>
    </row>
    <row r="171" spans="1:4" s="66" customFormat="1" ht="13.5" thickBot="1" x14ac:dyDescent="0.3">
      <c r="A171" s="283"/>
      <c r="B171" s="284"/>
      <c r="C171" s="54" t="s">
        <v>299</v>
      </c>
      <c r="D171" s="31" t="s">
        <v>678</v>
      </c>
    </row>
    <row r="172" spans="1:4" s="66" customFormat="1" ht="13.5" customHeight="1" thickBot="1" x14ac:dyDescent="0.3">
      <c r="A172" s="283" t="s">
        <v>300</v>
      </c>
      <c r="B172" s="284" t="s">
        <v>679</v>
      </c>
      <c r="C172" s="51" t="s">
        <v>302</v>
      </c>
      <c r="D172" s="52">
        <v>5</v>
      </c>
    </row>
    <row r="173" spans="1:4" s="66" customFormat="1" ht="13.5" customHeight="1" thickBot="1" x14ac:dyDescent="0.3">
      <c r="A173" s="283"/>
      <c r="B173" s="284"/>
      <c r="C173" s="54" t="s">
        <v>303</v>
      </c>
      <c r="D173" s="31" t="s">
        <v>680</v>
      </c>
    </row>
    <row r="174" spans="1:4" s="66" customFormat="1" ht="39" thickBot="1" x14ac:dyDescent="0.3">
      <c r="A174" s="44" t="s">
        <v>304</v>
      </c>
      <c r="B174" s="45" t="s">
        <v>450</v>
      </c>
      <c r="C174" s="46" t="s">
        <v>306</v>
      </c>
      <c r="D174" s="47">
        <v>2</v>
      </c>
    </row>
    <row r="175" spans="1:4" s="66" customFormat="1" ht="39" thickBot="1" x14ac:dyDescent="0.3">
      <c r="A175" s="44" t="s">
        <v>451</v>
      </c>
      <c r="B175" s="45" t="s">
        <v>764</v>
      </c>
      <c r="C175" s="58"/>
      <c r="D175" s="50"/>
    </row>
    <row r="176" spans="1:4" s="80" customFormat="1" ht="13.5" thickBot="1" x14ac:dyDescent="0.3">
      <c r="A176" s="130"/>
      <c r="B176" s="130"/>
      <c r="C176" s="130"/>
      <c r="D176" s="130"/>
    </row>
    <row r="177" spans="1:5" s="80" customFormat="1" ht="20.100000000000001" customHeight="1" thickBot="1" x14ac:dyDescent="0.3">
      <c r="A177" s="234" t="s">
        <v>310</v>
      </c>
      <c r="B177" s="235"/>
      <c r="C177" s="235"/>
      <c r="D177" s="235"/>
      <c r="E177" s="236"/>
    </row>
    <row r="178" spans="1:5" s="81" customFormat="1" ht="45" customHeight="1" thickBot="1" x14ac:dyDescent="0.3">
      <c r="A178" s="237" t="s">
        <v>311</v>
      </c>
      <c r="B178" s="238"/>
      <c r="C178" s="238"/>
      <c r="D178" s="238"/>
      <c r="E178" s="239"/>
    </row>
    <row r="179" spans="1:5" s="43" customFormat="1" ht="39" thickBot="1" x14ac:dyDescent="0.3">
      <c r="A179" s="131" t="s">
        <v>312</v>
      </c>
      <c r="B179" s="132" t="s">
        <v>105</v>
      </c>
      <c r="C179" s="41" t="s">
        <v>106</v>
      </c>
      <c r="D179" s="132" t="s">
        <v>107</v>
      </c>
      <c r="E179" s="133" t="s">
        <v>313</v>
      </c>
    </row>
    <row r="180" spans="1:5" s="48" customFormat="1" ht="12.75" customHeight="1" x14ac:dyDescent="0.25">
      <c r="A180" s="303" t="s">
        <v>719</v>
      </c>
      <c r="B180" s="285" t="s">
        <v>765</v>
      </c>
      <c r="C180" s="51" t="s">
        <v>721</v>
      </c>
      <c r="D180" s="82" t="s">
        <v>766</v>
      </c>
      <c r="E180" s="277">
        <f>0*('PPI Adj'!C7)</f>
        <v>0</v>
      </c>
    </row>
    <row r="181" spans="1:5" s="48" customFormat="1" ht="12.75" customHeight="1" thickBot="1" x14ac:dyDescent="0.3">
      <c r="A181" s="304"/>
      <c r="B181" s="287"/>
      <c r="C181" s="107" t="s">
        <v>723</v>
      </c>
      <c r="D181" s="123" t="s">
        <v>767</v>
      </c>
      <c r="E181" s="279"/>
    </row>
    <row r="182" spans="1:5" s="48" customFormat="1" ht="39" thickBot="1" x14ac:dyDescent="0.3">
      <c r="A182" s="44" t="s">
        <v>459</v>
      </c>
      <c r="B182" s="45" t="s">
        <v>681</v>
      </c>
      <c r="C182" s="46"/>
      <c r="D182" s="36"/>
      <c r="E182" s="161">
        <f>-245*('PPI Adj'!C7)</f>
        <v>-245.98</v>
      </c>
    </row>
    <row r="183" spans="1:5" s="48" customFormat="1" ht="26.25" thickBot="1" x14ac:dyDescent="0.3">
      <c r="A183" s="44" t="s">
        <v>682</v>
      </c>
      <c r="B183" s="45" t="s">
        <v>683</v>
      </c>
      <c r="C183" s="46"/>
      <c r="D183" s="36"/>
      <c r="E183" s="161">
        <f>529*('PPI Adj'!C7)</f>
        <v>531.11599999999999</v>
      </c>
    </row>
    <row r="184" spans="1:5" s="48" customFormat="1" ht="159" customHeight="1" thickBot="1" x14ac:dyDescent="0.3">
      <c r="A184" s="44" t="s">
        <v>548</v>
      </c>
      <c r="B184" s="45" t="s">
        <v>686</v>
      </c>
      <c r="C184" s="46"/>
      <c r="D184" s="36"/>
      <c r="E184" s="161">
        <f>1465*('PPI Adj'!C7)</f>
        <v>1470.86</v>
      </c>
    </row>
    <row r="185" spans="1:5" s="48" customFormat="1" ht="40.5" customHeight="1" thickBot="1" x14ac:dyDescent="0.3">
      <c r="A185" s="44" t="s">
        <v>687</v>
      </c>
      <c r="B185" s="45" t="s">
        <v>688</v>
      </c>
      <c r="C185" s="46"/>
      <c r="D185" s="36"/>
      <c r="E185" s="161">
        <f>626*('PPI Adj'!C7)</f>
        <v>628.50400000000002</v>
      </c>
    </row>
    <row r="186" spans="1:5" s="48" customFormat="1" ht="90" thickBot="1" x14ac:dyDescent="0.3">
      <c r="A186" s="44" t="s">
        <v>768</v>
      </c>
      <c r="B186" s="45" t="s">
        <v>769</v>
      </c>
      <c r="C186" s="46"/>
      <c r="D186" s="36"/>
      <c r="E186" s="161">
        <f>7399*('PPI Adj'!C7)</f>
        <v>7428.5960000000005</v>
      </c>
    </row>
    <row r="187" spans="1:5" s="48" customFormat="1" ht="26.25" customHeight="1" thickBot="1" x14ac:dyDescent="0.3">
      <c r="A187" s="283" t="s">
        <v>461</v>
      </c>
      <c r="B187" s="285" t="s">
        <v>528</v>
      </c>
      <c r="C187" s="51" t="s">
        <v>316</v>
      </c>
      <c r="D187" s="82" t="s">
        <v>689</v>
      </c>
      <c r="E187" s="288">
        <f>4437*('PPI Adj'!C7)</f>
        <v>4454.7479999999996</v>
      </c>
    </row>
    <row r="188" spans="1:5" s="48" customFormat="1" ht="26.25" thickBot="1" x14ac:dyDescent="0.3">
      <c r="A188" s="283"/>
      <c r="B188" s="286"/>
      <c r="C188" s="53" t="s">
        <v>318</v>
      </c>
      <c r="D188" s="83" t="s">
        <v>690</v>
      </c>
      <c r="E188" s="288"/>
    </row>
    <row r="189" spans="1:5" s="48" customFormat="1" ht="90" customHeight="1" thickBot="1" x14ac:dyDescent="0.3">
      <c r="A189" s="283"/>
      <c r="B189" s="287"/>
      <c r="C189" s="54" t="s">
        <v>320</v>
      </c>
      <c r="D189" s="84" t="s">
        <v>691</v>
      </c>
      <c r="E189" s="288"/>
    </row>
    <row r="190" spans="1:5" s="48" customFormat="1" ht="64.5" thickBot="1" x14ac:dyDescent="0.3">
      <c r="A190" s="44" t="s">
        <v>770</v>
      </c>
      <c r="B190" s="119" t="s">
        <v>771</v>
      </c>
      <c r="C190" s="46"/>
      <c r="D190" s="36"/>
      <c r="E190" s="161">
        <f>-714*('PPI Adj'!C7)</f>
        <v>-716.85599999999999</v>
      </c>
    </row>
    <row r="191" spans="1:5" ht="26.25" thickBot="1" x14ac:dyDescent="0.25">
      <c r="A191" s="44" t="s">
        <v>772</v>
      </c>
      <c r="B191" s="45" t="s">
        <v>773</v>
      </c>
      <c r="C191" s="46" t="s">
        <v>774</v>
      </c>
      <c r="D191" s="134" t="s">
        <v>775</v>
      </c>
      <c r="E191" s="161">
        <f>1492*('PPI Adj'!C7)</f>
        <v>1497.9680000000001</v>
      </c>
    </row>
    <row r="192" spans="1:5" s="104" customFormat="1" ht="77.25" thickBot="1" x14ac:dyDescent="0.25">
      <c r="A192" s="44" t="s">
        <v>776</v>
      </c>
      <c r="B192" s="45" t="s">
        <v>777</v>
      </c>
      <c r="C192" s="46"/>
      <c r="D192" s="36"/>
      <c r="E192" s="161">
        <f>2351*('PPI Adj'!C7)</f>
        <v>2360.404</v>
      </c>
    </row>
    <row r="193" spans="1:5" s="104" customFormat="1" ht="26.25" thickBot="1" x14ac:dyDescent="0.25">
      <c r="A193" s="44" t="s">
        <v>692</v>
      </c>
      <c r="B193" s="45" t="s">
        <v>693</v>
      </c>
      <c r="C193" s="46"/>
      <c r="D193" s="36"/>
      <c r="E193" s="161">
        <f>529*('PPI Adj'!C7)</f>
        <v>531.11599999999999</v>
      </c>
    </row>
    <row r="194" spans="1:5" s="104" customFormat="1" ht="13.5" thickBot="1" x14ac:dyDescent="0.25">
      <c r="A194" s="44" t="s">
        <v>694</v>
      </c>
      <c r="B194" s="45" t="s">
        <v>695</v>
      </c>
      <c r="C194" s="46"/>
      <c r="D194" s="36"/>
      <c r="E194" s="161">
        <f>240*('PPI Adj'!C7)</f>
        <v>240.96</v>
      </c>
    </row>
    <row r="195" spans="1:5" ht="26.25" thickBot="1" x14ac:dyDescent="0.25">
      <c r="A195" s="44" t="s">
        <v>696</v>
      </c>
      <c r="B195" s="45" t="s">
        <v>697</v>
      </c>
      <c r="C195" s="46"/>
      <c r="D195" s="36"/>
      <c r="E195" s="161">
        <f>180*('PPI Adj'!C7)</f>
        <v>180.72</v>
      </c>
    </row>
  </sheetData>
  <sheetProtection algorithmName="SHA-512" hashValue="YniGs9WkC++cZK2wA3a16a6RHsc9B3VAUfoEsdWIk8mjcTi8fETK2aN5pOQhIZ7vG5rJRXu0FSRHUz+x6BZflQ==" saltValue="08pI/9aaTOeCJIJpdHwjLA==" spinCount="100000" sheet="1" objects="1" scenarios="1" formatRows="0"/>
  <mergeCells count="69">
    <mergeCell ref="A20:D20"/>
    <mergeCell ref="B3:E3"/>
    <mergeCell ref="A4:E4"/>
    <mergeCell ref="A5:E5"/>
    <mergeCell ref="A7:C7"/>
    <mergeCell ref="A17:C17"/>
    <mergeCell ref="A21:D21"/>
    <mergeCell ref="A32:D32"/>
    <mergeCell ref="A34:A36"/>
    <mergeCell ref="B34:B36"/>
    <mergeCell ref="A41:A43"/>
    <mergeCell ref="B41:B43"/>
    <mergeCell ref="A82:A83"/>
    <mergeCell ref="B82:B83"/>
    <mergeCell ref="A49:A50"/>
    <mergeCell ref="B49:B50"/>
    <mergeCell ref="A54:A61"/>
    <mergeCell ref="B54:B61"/>
    <mergeCell ref="A62:A63"/>
    <mergeCell ref="B62:B63"/>
    <mergeCell ref="A67:A68"/>
    <mergeCell ref="B67:B68"/>
    <mergeCell ref="A75:D75"/>
    <mergeCell ref="A77:A79"/>
    <mergeCell ref="B77:B79"/>
    <mergeCell ref="A88:A89"/>
    <mergeCell ref="B88:B89"/>
    <mergeCell ref="A91:A92"/>
    <mergeCell ref="B91:B92"/>
    <mergeCell ref="A93:A96"/>
    <mergeCell ref="B93:B96"/>
    <mergeCell ref="C95:C96"/>
    <mergeCell ref="D95:D96"/>
    <mergeCell ref="A98:A99"/>
    <mergeCell ref="B98:B99"/>
    <mergeCell ref="A114:A116"/>
    <mergeCell ref="B114:B116"/>
    <mergeCell ref="A119:A121"/>
    <mergeCell ref="B119:B121"/>
    <mergeCell ref="A132:A134"/>
    <mergeCell ref="B132:B134"/>
    <mergeCell ref="A136:A141"/>
    <mergeCell ref="B136:B141"/>
    <mergeCell ref="A144:A147"/>
    <mergeCell ref="B144:B147"/>
    <mergeCell ref="C146:C147"/>
    <mergeCell ref="D146:D147"/>
    <mergeCell ref="A148:A150"/>
    <mergeCell ref="B148:B150"/>
    <mergeCell ref="A153:A155"/>
    <mergeCell ref="B153:B155"/>
    <mergeCell ref="A156:A158"/>
    <mergeCell ref="B156:B158"/>
    <mergeCell ref="A162:A164"/>
    <mergeCell ref="B162:B164"/>
    <mergeCell ref="A187:A189"/>
    <mergeCell ref="B187:B189"/>
    <mergeCell ref="E187:E189"/>
    <mergeCell ref="A165:A166"/>
    <mergeCell ref="B165:B166"/>
    <mergeCell ref="A170:A171"/>
    <mergeCell ref="B170:B171"/>
    <mergeCell ref="A172:A173"/>
    <mergeCell ref="B172:B173"/>
    <mergeCell ref="A177:E177"/>
    <mergeCell ref="A178:E178"/>
    <mergeCell ref="A180:A181"/>
    <mergeCell ref="B180:B181"/>
    <mergeCell ref="E180:E181"/>
  </mergeCells>
  <conditionalFormatting sqref="C8:C15">
    <cfRule type="expression" dxfId="16" priority="2">
      <formula>#REF!="No"</formula>
    </cfRule>
  </conditionalFormatting>
  <conditionalFormatting sqref="C18 C23:D31 C33:D74 C76:D175 C180:E195">
    <cfRule type="expression" dxfId="15" priority="1">
      <formula>#REF!="No"</formula>
    </cfRule>
  </conditionalFormatting>
  <dataValidations count="1">
    <dataValidation type="decimal" operator="greaterThan" allowBlank="1" showInputMessage="1" showErrorMessage="1" error="Invalid Entry - Bidder must enter a value that is greater than $0" sqref="C18" xr:uid="{91C8DE5A-EA9E-4842-844F-82200D3DBF91}">
      <formula1>0</formula1>
    </dataValidation>
  </dataValidations>
  <pageMargins left="0.25" right="0.25" top="0.75" bottom="0.75" header="0.3" footer="0.3"/>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Summary</vt:lpstr>
      <vt:lpstr>LOT A</vt:lpstr>
      <vt:lpstr>LOT B</vt:lpstr>
      <vt:lpstr>LOT B-EV</vt:lpstr>
      <vt:lpstr>LOT C</vt:lpstr>
      <vt:lpstr>LOT D</vt:lpstr>
      <vt:lpstr>LOT E</vt:lpstr>
      <vt:lpstr>LOT F</vt:lpstr>
      <vt:lpstr>LOT G</vt:lpstr>
      <vt:lpstr>LOT I</vt:lpstr>
      <vt:lpstr>LOT J</vt:lpstr>
      <vt:lpstr>LOT K</vt:lpstr>
      <vt:lpstr>PPI Adj</vt:lpstr>
      <vt:lpstr>'LOT K'!Print_Area</vt:lpstr>
      <vt:lpstr>'LOT A'!Print_Titles</vt:lpstr>
      <vt:lpstr>'LOT B'!Print_Titles</vt:lpstr>
      <vt:lpstr>'LOT B-EV'!Print_Titles</vt:lpstr>
      <vt:lpstr>'LOT C'!Print_Titles</vt:lpstr>
      <vt:lpstr>'LOT D'!Print_Titles</vt:lpstr>
      <vt:lpstr>'LOT E'!Print_Titles</vt:lpstr>
      <vt:lpstr>'LOT F'!Print_Titles</vt:lpstr>
      <vt:lpstr>'LOT G'!Print_Titles</vt:lpstr>
      <vt:lpstr>'LOT I'!Print_Titles</vt:lpstr>
      <vt:lpstr>'LOT J'!Print_Titles</vt:lpstr>
      <vt:lpstr>'LOT K'!Print_Titles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Cheung (OGS)</dc:creator>
  <cp:lastModifiedBy>Li, Cheung (OGS)</cp:lastModifiedBy>
  <dcterms:created xsi:type="dcterms:W3CDTF">2025-09-08T16:25:34Z</dcterms:created>
  <dcterms:modified xsi:type="dcterms:W3CDTF">2025-12-17T14:02:42Z</dcterms:modified>
</cp:coreProperties>
</file>