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updateLinks="never" codeName="ThisWorkbook"/>
  <mc:AlternateContent xmlns:mc="http://schemas.openxmlformats.org/markup-compatibility/2006">
    <mc:Choice Requires="x15">
      <x15ac:absPath xmlns:x15ac="http://schemas.microsoft.com/office/spreadsheetml/2010/11/ac" url="V:\ProcurementServices\OPTeam09\Auto\40524-23254 Buses,School\PriceAdjustments\2026-10 PPI\"/>
    </mc:Choice>
  </mc:AlternateContent>
  <xr:revisionPtr revIDLastSave="0" documentId="13_ncr:1_{8BAF52C9-BB15-4F58-98F0-1CCD510B214C}" xr6:coauthVersionLast="47" xr6:coauthVersionMax="47" xr10:uidLastSave="{00000000-0000-0000-0000-000000000000}"/>
  <workbookProtection workbookAlgorithmName="SHA-512" workbookHashValue="Ikgn1MBYQp+Z5rJ6RNQEx5k0mHAYej+IX0pJxU5yxiJCaMUNpudQRKIcW3SqpOlfq5HoUOBkeAlDAy0KVfzvRQ==" workbookSaltValue="tBQHMcOOJxvZTrkfPeyybw==" workbookSpinCount="100000" lockStructure="1"/>
  <bookViews>
    <workbookView xWindow="-120" yWindow="-120" windowWidth="29040" windowHeight="15720" tabRatio="871" xr2:uid="{00000000-000D-0000-FFFF-FFFF00000000}"/>
  </bookViews>
  <sheets>
    <sheet name="Attachment 1 - Summary" sheetId="93" r:id="rId1"/>
    <sheet name="A (Item 2-G)" sheetId="99" state="hidden" r:id="rId2"/>
    <sheet name="A (Item 3-G)" sheetId="102" state="hidden" r:id="rId3"/>
    <sheet name="A (Item 4-G)" sheetId="104" state="hidden" r:id="rId4"/>
    <sheet name="C (Item 1-D)" sheetId="117" r:id="rId5"/>
    <sheet name="C (Item 2-D)" sheetId="118" r:id="rId6"/>
    <sheet name="C (Item 2-EV)" sheetId="119" r:id="rId7"/>
    <sheet name="C (Item 3-D)" sheetId="120" r:id="rId8"/>
    <sheet name="C (Item 4-D)" sheetId="121" r:id="rId9"/>
    <sheet name="C (Item 4-EV)" sheetId="122" r:id="rId10"/>
    <sheet name="PPI Adj" sheetId="109" state="hidden" r:id="rId11"/>
  </sheets>
  <definedNames>
    <definedName name="_xlnm.Print_Area" localSheetId="1">'A (Item 2-G)'!$B$1:$J$127</definedName>
    <definedName name="_xlnm.Print_Area" localSheetId="2">'A (Item 3-G)'!$B$1:$L$129</definedName>
    <definedName name="_xlnm.Print_Area" localSheetId="3">'A (Item 4-G)'!$B$1:$I$129</definedName>
    <definedName name="_xlnm.Print_Area" localSheetId="0">'Attachment 1 - Summary'!$B$1:$G$8</definedName>
    <definedName name="_xlnm.Print_Area" localSheetId="4">'C (Item 1-D)'!$A$1:$G$135</definedName>
    <definedName name="_xlnm.Print_Area" localSheetId="5">'C (Item 2-D)'!$A$1:$H$135</definedName>
    <definedName name="_xlnm.Print_Area" localSheetId="7">'C (Item 3-D)'!$A$1:$G$135</definedName>
    <definedName name="_xlnm.Print_Area" localSheetId="8">'C (Item 4-D)'!$A$1:$H$135</definedName>
    <definedName name="_xlnm.Print_Area" localSheetId="9">'C (Item 4-EV)'!$A$1:$G$127</definedName>
    <definedName name="_xlnm.Print_Titles" localSheetId="1">'A (Item 2-G)'!$1:$3</definedName>
    <definedName name="_xlnm.Print_Titles" localSheetId="2">'A (Item 3-G)'!$1:$3</definedName>
    <definedName name="_xlnm.Print_Titles" localSheetId="3">'A (Item 4-G)'!$1:$3</definedName>
    <definedName name="_xlnm.Print_Titles" localSheetId="4">'C (Item 1-D)'!$1:$3</definedName>
    <definedName name="_xlnm.Print_Titles" localSheetId="5">'C (Item 2-D)'!$1:$3</definedName>
    <definedName name="_xlnm.Print_Titles" localSheetId="6">'C (Item 2-EV)'!$1:$3</definedName>
    <definedName name="_xlnm.Print_Titles" localSheetId="7">'C (Item 3-D)'!$1:$3</definedName>
    <definedName name="_xlnm.Print_Titles" localSheetId="8">'C (Item 4-D)'!$1:$3</definedName>
    <definedName name="_xlnm.Print_Titles" localSheetId="9">'C (Item 4-EV)'!$1:$3</definedName>
    <definedName name="Z_FB9A4F81_F081_49F4_90CF_12DFB81B8806_.wvu.PrintArea" localSheetId="1" hidden="1">'A (Item 2-G)'!$B$3:$G$51</definedName>
    <definedName name="Z_FB9A4F81_F081_49F4_90CF_12DFB81B8806_.wvu.PrintArea" localSheetId="2" hidden="1">'A (Item 3-G)'!$B$3:$I$51</definedName>
    <definedName name="Z_FB9A4F81_F081_49F4_90CF_12DFB81B8806_.wvu.PrintArea" localSheetId="3" hidden="1">'A (Item 4-G)'!$B$3:$I$51</definedName>
    <definedName name="Z_FB9A4F81_F081_49F4_90CF_12DFB81B8806_.wvu.PrintArea" localSheetId="0" hidden="1">'Attachment 1 - Summary'!$B$1:$G$6</definedName>
    <definedName name="Z_FB9A4F81_F081_49F4_90CF_12DFB81B8806_.wvu.PrintArea" localSheetId="4" hidden="1">'C (Item 1-D)'!$A$3:$F$55</definedName>
    <definedName name="Z_FB9A4F81_F081_49F4_90CF_12DFB81B8806_.wvu.PrintArea" localSheetId="5" hidden="1">'C (Item 2-D)'!$A$3:$F$55</definedName>
    <definedName name="Z_FB9A4F81_F081_49F4_90CF_12DFB81B8806_.wvu.PrintArea" localSheetId="7" hidden="1">'C (Item 3-D)'!$A$3:$F$55</definedName>
    <definedName name="Z_FB9A4F81_F081_49F4_90CF_12DFB81B8806_.wvu.PrintArea" localSheetId="8" hidden="1">'C (Item 4-D)'!$A$3:$H$55</definedName>
    <definedName name="Z_FB9A4F81_F081_49F4_90CF_12DFB81B8806_.wvu.PrintTitles" localSheetId="1" hidden="1">'A (Item 2-G)'!$3:$3</definedName>
    <definedName name="Z_FB9A4F81_F081_49F4_90CF_12DFB81B8806_.wvu.PrintTitles" localSheetId="2" hidden="1">'A (Item 3-G)'!$3:$3</definedName>
    <definedName name="Z_FB9A4F81_F081_49F4_90CF_12DFB81B8806_.wvu.PrintTitles" localSheetId="3" hidden="1">'A (Item 4-G)'!$3:$3</definedName>
    <definedName name="Z_FB9A4F81_F081_49F4_90CF_12DFB81B8806_.wvu.PrintTitles" localSheetId="4" hidden="1">'C (Item 1-D)'!$3:$3</definedName>
    <definedName name="Z_FB9A4F81_F081_49F4_90CF_12DFB81B8806_.wvu.PrintTitles" localSheetId="5" hidden="1">'C (Item 2-D)'!$3:$3</definedName>
    <definedName name="Z_FB9A4F81_F081_49F4_90CF_12DFB81B8806_.wvu.PrintTitles" localSheetId="7" hidden="1">'C (Item 3-D)'!$3:$3</definedName>
    <definedName name="Z_FB9A4F81_F081_49F4_90CF_12DFB81B8806_.wvu.PrintTitles" localSheetId="8" hidden="1">'C (Item 4-D)'!$3:$3</definedName>
    <definedName name="Z_FB9A4F81_F081_49F4_90CF_12DFB81B8806_.wvu.Rows" localSheetId="1" hidden="1">'A (Item 2-G)'!#REF!</definedName>
    <definedName name="Z_FB9A4F81_F081_49F4_90CF_12DFB81B8806_.wvu.Rows" localSheetId="2" hidden="1">'A (Item 3-G)'!#REF!</definedName>
    <definedName name="Z_FB9A4F81_F081_49F4_90CF_12DFB81B8806_.wvu.Rows" localSheetId="3" hidden="1">'A (Item 4-G)'!#REF!</definedName>
    <definedName name="Z_FB9A4F81_F081_49F4_90CF_12DFB81B8806_.wvu.Rows" localSheetId="4" hidden="1">'C (Item 1-D)'!#REF!</definedName>
    <definedName name="Z_FB9A4F81_F081_49F4_90CF_12DFB81B8806_.wvu.Rows" localSheetId="5" hidden="1">'C (Item 2-D)'!#REF!</definedName>
    <definedName name="Z_FB9A4F81_F081_49F4_90CF_12DFB81B8806_.wvu.Rows" localSheetId="7" hidden="1">'C (Item 3-D)'!#REF!</definedName>
    <definedName name="Z_FB9A4F81_F081_49F4_90CF_12DFB81B8806_.wvu.Rows" localSheetId="8" hidden="1">'C (Item 4-D)'!#REF!</definedName>
  </definedNames>
  <calcPr calcId="191029"/>
  <customWorkbookViews>
    <customWorkbookView name="Jones, Matthew - Personal View" guid="{FB9A4F81-F081-49F4-90CF-12DFB81B8806}" mergeInterval="0" personalView="1" maximized="1" xWindow="-8" yWindow="-8" windowWidth="1296" windowHeight="1000" tabRatio="830" activeSheetId="7" showComments="commIndAndComment"/>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 i="122" l="1"/>
  <c r="A1" i="121"/>
  <c r="A1" i="120"/>
  <c r="A1" i="119"/>
  <c r="A1" i="118"/>
  <c r="D5" i="109" l="1"/>
  <c r="D6" i="109" s="1"/>
  <c r="F21" i="117" s="1"/>
  <c r="G4" i="109"/>
  <c r="G5" i="109" s="1"/>
  <c r="G6" i="109" s="1"/>
  <c r="E4" i="109"/>
  <c r="F21" i="119" l="1"/>
  <c r="H21" i="118"/>
  <c r="F21" i="118"/>
  <c r="G21" i="118"/>
  <c r="F86" i="118"/>
  <c r="F87" i="122"/>
  <c r="F98" i="121"/>
  <c r="H101" i="121"/>
  <c r="H88" i="121"/>
  <c r="G97" i="121"/>
  <c r="F101" i="121"/>
  <c r="F88" i="121"/>
  <c r="G98" i="120"/>
  <c r="G92" i="120"/>
  <c r="F97" i="120"/>
  <c r="G21" i="120"/>
  <c r="F21" i="122"/>
  <c r="F85" i="122"/>
  <c r="H86" i="121"/>
  <c r="H100" i="121"/>
  <c r="H85" i="121"/>
  <c r="G96" i="121"/>
  <c r="F100" i="121"/>
  <c r="F85" i="121"/>
  <c r="F98" i="120"/>
  <c r="G90" i="120"/>
  <c r="F96" i="120"/>
  <c r="F21" i="120"/>
  <c r="F95" i="122"/>
  <c r="F83" i="122"/>
  <c r="G86" i="121"/>
  <c r="H99" i="121"/>
  <c r="H84" i="121"/>
  <c r="G94" i="121"/>
  <c r="F99" i="121"/>
  <c r="F84" i="121"/>
  <c r="G102" i="120"/>
  <c r="G88" i="120"/>
  <c r="F94" i="120"/>
  <c r="F94" i="122"/>
  <c r="F81" i="122"/>
  <c r="F86" i="121"/>
  <c r="H97" i="121"/>
  <c r="G84" i="121"/>
  <c r="G92" i="121"/>
  <c r="F97" i="121"/>
  <c r="G99" i="120"/>
  <c r="G101" i="120"/>
  <c r="G85" i="120"/>
  <c r="F92" i="120"/>
  <c r="G86" i="120"/>
  <c r="F93" i="122"/>
  <c r="F80" i="122"/>
  <c r="H21" i="121"/>
  <c r="H96" i="121"/>
  <c r="G102" i="121"/>
  <c r="G90" i="121"/>
  <c r="F96" i="121"/>
  <c r="F99" i="120"/>
  <c r="G100" i="120"/>
  <c r="G84" i="120"/>
  <c r="F90" i="120"/>
  <c r="F86" i="120"/>
  <c r="F92" i="122"/>
  <c r="F79" i="122"/>
  <c r="G21" i="121"/>
  <c r="H94" i="121"/>
  <c r="G101" i="121"/>
  <c r="G88" i="121"/>
  <c r="F94" i="121"/>
  <c r="H98" i="118"/>
  <c r="G97" i="120"/>
  <c r="F102" i="120"/>
  <c r="F88" i="120"/>
  <c r="H86" i="118"/>
  <c r="H98" i="121"/>
  <c r="F21" i="121"/>
  <c r="H92" i="121"/>
  <c r="G100" i="121"/>
  <c r="G85" i="121"/>
  <c r="F92" i="121"/>
  <c r="G98" i="118"/>
  <c r="G96" i="120"/>
  <c r="F101" i="120"/>
  <c r="G86" i="118"/>
  <c r="F89" i="122"/>
  <c r="H102" i="121"/>
  <c r="G99" i="121"/>
  <c r="F90" i="121"/>
  <c r="F91" i="122"/>
  <c r="F85" i="120"/>
  <c r="G98" i="121"/>
  <c r="H90" i="121"/>
  <c r="F102" i="121"/>
  <c r="F98" i="118"/>
  <c r="F84" i="120"/>
  <c r="F100" i="120"/>
  <c r="G94" i="120"/>
  <c r="F93" i="119"/>
  <c r="F80" i="119"/>
  <c r="F92" i="119"/>
  <c r="F79" i="119"/>
  <c r="F91" i="119"/>
  <c r="F89" i="119"/>
  <c r="F95" i="119"/>
  <c r="F94" i="119"/>
  <c r="F87" i="119"/>
  <c r="F85" i="119"/>
  <c r="F83" i="119"/>
  <c r="F81" i="119"/>
  <c r="H99" i="118"/>
  <c r="H84" i="118"/>
  <c r="G92" i="118"/>
  <c r="F99" i="118"/>
  <c r="F84" i="118"/>
  <c r="H97" i="118"/>
  <c r="G102" i="118"/>
  <c r="G90" i="118"/>
  <c r="F97" i="118"/>
  <c r="H96" i="118"/>
  <c r="G101" i="118"/>
  <c r="G88" i="118"/>
  <c r="F96" i="118"/>
  <c r="H94" i="118"/>
  <c r="G100" i="118"/>
  <c r="G85" i="118"/>
  <c r="F94" i="118"/>
  <c r="F100" i="118"/>
  <c r="H92" i="118"/>
  <c r="G99" i="118"/>
  <c r="G84" i="118"/>
  <c r="F92" i="118"/>
  <c r="H102" i="118"/>
  <c r="H90" i="118"/>
  <c r="G97" i="118"/>
  <c r="F102" i="118"/>
  <c r="F90" i="118"/>
  <c r="H101" i="118"/>
  <c r="H88" i="118"/>
  <c r="G96" i="118"/>
  <c r="F101" i="118"/>
  <c r="F88" i="118"/>
  <c r="H100" i="118"/>
  <c r="H85" i="118"/>
  <c r="G94" i="118"/>
  <c r="F85" i="118"/>
  <c r="G100" i="117"/>
  <c r="G99" i="117"/>
  <c r="G98" i="117"/>
  <c r="G85" i="117"/>
  <c r="F96" i="117"/>
  <c r="G21" i="117"/>
  <c r="G84" i="117"/>
  <c r="F94" i="117"/>
  <c r="F102" i="117"/>
  <c r="F92" i="117"/>
  <c r="F101" i="117"/>
  <c r="F90" i="117"/>
  <c r="G102" i="117"/>
  <c r="G92" i="117"/>
  <c r="F100" i="117"/>
  <c r="F88" i="117"/>
  <c r="G101" i="117"/>
  <c r="G90" i="117"/>
  <c r="F99" i="117"/>
  <c r="F86" i="117"/>
  <c r="G88" i="117"/>
  <c r="F98" i="117"/>
  <c r="F85" i="117"/>
  <c r="G86" i="117"/>
  <c r="F97" i="117"/>
  <c r="F84" i="117"/>
  <c r="G97" i="117"/>
  <c r="G96" i="117"/>
  <c r="G94" i="117"/>
  <c r="B2" i="104"/>
  <c r="B2" i="102"/>
  <c r="B2" i="99"/>
</calcChain>
</file>

<file path=xl/sharedStrings.xml><?xml version="1.0" encoding="utf-8"?>
<sst xmlns="http://schemas.openxmlformats.org/spreadsheetml/2006/main" count="3296" uniqueCount="503">
  <si>
    <t>Chassis Make</t>
  </si>
  <si>
    <t>Chassis Model</t>
  </si>
  <si>
    <t>Chassis Model Code</t>
  </si>
  <si>
    <t>Body Make</t>
  </si>
  <si>
    <t>Body Model</t>
  </si>
  <si>
    <t>Body Model Code</t>
  </si>
  <si>
    <t>Category</t>
  </si>
  <si>
    <t>Specification</t>
  </si>
  <si>
    <t>General</t>
  </si>
  <si>
    <t>Engine</t>
  </si>
  <si>
    <t>Transmission</t>
  </si>
  <si>
    <t xml:space="preserve">Front Axle </t>
  </si>
  <si>
    <t>Tires</t>
  </si>
  <si>
    <t>Wheelchair Lift</t>
  </si>
  <si>
    <t>Air Conditioning</t>
  </si>
  <si>
    <t>Name and description of worksheets included in this workbook:</t>
  </si>
  <si>
    <t>Rear Axle</t>
  </si>
  <si>
    <t>Gasoline</t>
  </si>
  <si>
    <t>Pupil Capacity</t>
  </si>
  <si>
    <t>Diesel</t>
  </si>
  <si>
    <t>Additional Body Section NYS Contract Price</t>
  </si>
  <si>
    <t>Capacity</t>
  </si>
  <si>
    <t>Front axle capacity [lbs]:</t>
  </si>
  <si>
    <t>Rear axle capacity [lbs]:</t>
  </si>
  <si>
    <t>Gross Axle Weight Rating (GAWR) [lbs]:</t>
  </si>
  <si>
    <t>Alternator</t>
  </si>
  <si>
    <t>Battery(ies)</t>
  </si>
  <si>
    <t>Door (Entrance)</t>
  </si>
  <si>
    <t xml:space="preserve">Fuel Tank(s) </t>
  </si>
  <si>
    <t xml:space="preserve">Seatbelt (ambulatory) </t>
  </si>
  <si>
    <t>Make &amp; Model:</t>
  </si>
  <si>
    <t>Stop Arm(s) (Power)</t>
  </si>
  <si>
    <t>8 Lamp Warning System (School Bus)</t>
  </si>
  <si>
    <t>Optional Equipment</t>
  </si>
  <si>
    <t>Child Presence Check / Alarm</t>
  </si>
  <si>
    <t>Glass (Tinted)</t>
  </si>
  <si>
    <t>Rear Axle, "No Spin"</t>
  </si>
  <si>
    <t>Roof Ventilator / Emergency Exit</t>
  </si>
  <si>
    <t>White Roof</t>
  </si>
  <si>
    <t>Crossing Arm</t>
  </si>
  <si>
    <t>Vandal Lock</t>
  </si>
  <si>
    <t>Additional Options NYS Discount</t>
  </si>
  <si>
    <t>Base Item NYS Contract Price</t>
  </si>
  <si>
    <t>Delivery Time</t>
  </si>
  <si>
    <t>Electrical</t>
  </si>
  <si>
    <t>Units shall have headlights turned on when the engine is running.</t>
  </si>
  <si>
    <t>Door (Rear Emergency Exit)</t>
  </si>
  <si>
    <t>Manufacturer's standard insulated floor design shall be provided throughout the School Bus.</t>
  </si>
  <si>
    <t>Floor</t>
  </si>
  <si>
    <t>Heaters</t>
  </si>
  <si>
    <t>Horns</t>
  </si>
  <si>
    <t>Mirrors</t>
  </si>
  <si>
    <t>Steering</t>
  </si>
  <si>
    <t>Power steering</t>
  </si>
  <si>
    <t>Seating</t>
  </si>
  <si>
    <t>"School Bus" Signs</t>
  </si>
  <si>
    <t>Exterior Reflective Markings</t>
  </si>
  <si>
    <t xml:space="preserve">Length (bumper to bumper) [inches]: </t>
  </si>
  <si>
    <t>Wheelbase [inches]:</t>
  </si>
  <si>
    <t>Dimensions</t>
  </si>
  <si>
    <t>Tires (Snow)</t>
  </si>
  <si>
    <t>Tires (All-Season)</t>
  </si>
  <si>
    <t>Automatic transmission</t>
  </si>
  <si>
    <t>Driver's compartment dome light shall be so directed to provide illumination for the bus driver and be controlled by an independent switch.</t>
  </si>
  <si>
    <t>All exterior lamps, except headlamps, shall be Light Emitting Diode (LED) design that meet applicable SAE standards.</t>
  </si>
  <si>
    <t xml:space="preserve">An electrical horn(s) shall be provided that meets SAE standard J377. </t>
  </si>
  <si>
    <t xml:space="preserve">Minimum 24 </t>
  </si>
  <si>
    <t>Number of rows:</t>
  </si>
  <si>
    <t>Number of Pupils:</t>
  </si>
  <si>
    <t>Body width (inside) [inches]:</t>
  </si>
  <si>
    <t xml:space="preserve">Body headroom (standard) [inches]: </t>
  </si>
  <si>
    <t>Option Code, Make &amp; Model:</t>
  </si>
  <si>
    <t xml:space="preserve">Option Code, Make &amp; Model:
</t>
  </si>
  <si>
    <t xml:space="preserve">Capacity [amps]:
</t>
  </si>
  <si>
    <t>Model or Option Code:</t>
  </si>
  <si>
    <t>Number of batteries:</t>
  </si>
  <si>
    <t>CCA of each battery:</t>
  </si>
  <si>
    <t>Type and clear width [inches]:</t>
  </si>
  <si>
    <t>Capacity [gallons]:</t>
  </si>
  <si>
    <t>The exterior driving mirrors shall be the heated defrosting type with their own switch and pilot light.  Crossview mirrors shall be provided at front corners of each bus.</t>
  </si>
  <si>
    <t xml:space="preserve">Manufacturer's standard or optional seat spacing that meets or exceeds the NYCRR minimum requirement for the respective class of School Bus with the minimum Pupil capacity stated above. </t>
  </si>
  <si>
    <t>Shall include lower glass.</t>
  </si>
  <si>
    <t>Capacity - Add One (1) Row of Seating</t>
  </si>
  <si>
    <t>Capacity - Delete One (1) Row of Seating</t>
  </si>
  <si>
    <t>The manufacturer’s standard device (e.g., power-lock, limited-slip, no-spin, positive-traction).</t>
  </si>
  <si>
    <t>Floor (Flat) With Recessed Wheelchair Track Throughout Entire Body</t>
  </si>
  <si>
    <t xml:space="preserve">Floor With Recessed Wheelchair Restraint Track For One Wheelchair Station. </t>
  </si>
  <si>
    <t>The School Bus Body shall be provided with a factory-painted white roof in lieu of school bus yellow.  White shall NOT extend below the bottom of the marker lights.</t>
  </si>
  <si>
    <t>Auxiliary Engine Coolant Heater</t>
  </si>
  <si>
    <t>Minimum four (4) rows for sixteen (16) Pupils</t>
  </si>
  <si>
    <t>Additional Passenger Area Heater (Under Passenger Seat)</t>
  </si>
  <si>
    <t>School Bus Safety Camera</t>
  </si>
  <si>
    <t>Multifunction School Activity Bus</t>
  </si>
  <si>
    <t xml:space="preserve">Alternator shall be of the integrally-rectified type, with an SAE continuous ampere output rating that is capable of at least powering all electrical devices energized simultaneously and an additional output of ten (10) or more amperes; and shall be driven by a single serpentine belt (or equivalent) or gear driven, and shall have full-transistor type voltage regulators.  Wiring harness sizes shall be not less than the alternator manufacturer's recommendations. </t>
  </si>
  <si>
    <t xml:space="preserve">Shall be entrance-door activated, electric or air-positioning type, and be provided streetside on all School Buses.  It shall be compliant with FMVSS (49 CFR 571.131). </t>
  </si>
  <si>
    <t>Both front and rear shall comply with Article 9, Section 375.20 of the New York State Vehicle and Traffic Law.</t>
  </si>
  <si>
    <t>Shall be compliant with SAE J887.</t>
  </si>
  <si>
    <t>The School Bus windshield and Body windows shall have the manufacturer's typical options that provide tinted glass windows throughout the vehicle and shall comply with Article 9, Section 375.12a. of the New York State Vehicle and Traffic Law.</t>
  </si>
  <si>
    <t>Electric hydraulic type compliant with FMVSS (49 CFR 571.403 and 404). A safety switch to prevent operation of lift unless door(s) are opened, and a manual override system in case of power failure, shall be provided. The lift electric system shall be protected with an in-line fuse.</t>
  </si>
  <si>
    <t>Type of device:</t>
  </si>
  <si>
    <t xml:space="preserve">Make &amp; Model: </t>
  </si>
  <si>
    <t>Pick Up Allowance</t>
  </si>
  <si>
    <t>LOT A (Item 2-G)</t>
  </si>
  <si>
    <r>
      <t xml:space="preserve">Minimum passenger compartment heating shall meet the requirements of NYCRR, Title 17, Part 720.4(I) </t>
    </r>
    <r>
      <rPr>
        <i/>
        <sz val="10"/>
        <rFont val="Arial"/>
        <family val="2"/>
      </rPr>
      <t>Heaters</t>
    </r>
    <r>
      <rPr>
        <sz val="10"/>
        <rFont val="Arial"/>
        <family val="2"/>
      </rPr>
      <t>, or the latest revision thereof.</t>
    </r>
  </si>
  <si>
    <t>Type and style:</t>
  </si>
  <si>
    <t>Type:</t>
  </si>
  <si>
    <t>Shall be power operated by passenger door operating control - electric vacuum, or air powered.</t>
  </si>
  <si>
    <t>Shall be the Child Check-mate System Model EP 2, or Compatible Equivalent.</t>
  </si>
  <si>
    <t>Dual Rear Wheel (DRW)</t>
  </si>
  <si>
    <t>Lift capacity:</t>
  </si>
  <si>
    <t>BTU/H:</t>
  </si>
  <si>
    <t>Cowl to rear axle length [inches]:</t>
  </si>
  <si>
    <t>Front Tires Option Code:</t>
  </si>
  <si>
    <t>Front Tires Make &amp; Tread Designation:</t>
  </si>
  <si>
    <t>Rear Tires Option Code:</t>
  </si>
  <si>
    <t>Rear Tires Make &amp; Tread Designation:</t>
  </si>
  <si>
    <t>Number of forward gears:</t>
  </si>
  <si>
    <t>Gears direct or w/O.D.?:</t>
  </si>
  <si>
    <t>Gross Vehicle Weight Rating
(GVWR) [lbs]:</t>
  </si>
  <si>
    <t>Single Rear Wheel (SRW)</t>
  </si>
  <si>
    <t>Type A-1, SRW, Cutaway, 4 Rows
(Gasoline; Minimum 16 Pupils)</t>
  </si>
  <si>
    <t>Tab Color</t>
  </si>
  <si>
    <t>LOT A (Item 3-G)</t>
  </si>
  <si>
    <t>Rear Wheels</t>
  </si>
  <si>
    <t>Type A-2, DRW, Cutaway, 4 Rows
(Gasoline; Minimum 20 Pupils)</t>
  </si>
  <si>
    <t>Minimum four (4) rows for twenty (20) Pupils.</t>
  </si>
  <si>
    <t>Type II seat belts shall be provided for each individual seating space.  Seat belts shall meet current federal safety standards and shall be of a type approved by, and installed in accordance with, the rules and regulations established by NYS DOT in subdivision five (5) of section three-hundred eighty-three (383) of the New York State Vehicle and Traffic Laws dated July 30, 1986 and NYCRR, Title 17, Part 720, or the latest revision thereof.</t>
  </si>
  <si>
    <t>Snow tread tires shall be provided on all drive wheels.  Tires shall be Federal class D/A, STC (with snow traction capability), or class S/T, or A/T, AP with STC, or other class with STC. Tires of the same size and ply-rating as front tires shall be furnished on the rear wheels.  The price entered for this Optional Equipment shall be for two (2) tires.</t>
  </si>
  <si>
    <t>All-season tread, tubeless, radial tires having a Federal class designation S/T or STC shall be provided.  Tires shall be Michelin LTX M/S, or LTX M/S Commercial, or XPS Traction tread series, or Compatible Equivalent. The price entered for this Optional Equipment shall be for shall be for four (4) tires.</t>
  </si>
  <si>
    <t xml:space="preserve">In addition to manufacturer's standard and/or NYS DOT minimum requirements, install one (1) under seat heater meeting federal and state regulations, that provides heat for the passenger body area.  </t>
  </si>
  <si>
    <t>Add one (1) row of seating to an Additional Body Section that has been added to the Base Item.</t>
  </si>
  <si>
    <t>A conversion School Bus constructed using a cutaway front-section vehicle with a left side driver’s door, with a GVWR equal to or greater than 10,001 pounds and less than or equal to 21,500 pounds.</t>
  </si>
  <si>
    <t>Seat belts shall be provided for each individual seating space.  Seat belts shall meet current federal safety standards and shall be of a type approved by, and installed in accordance with, the rules and regulations established by NYS DOT in subdivision five (5) of section three-hundred eighty-three (383) of the New York State Vehicle and Traffic Laws dated July 30, 1986 and NYCRR, Title 17, Part 720, or the latest revision thereof.</t>
  </si>
  <si>
    <t>Snow tread tires shall be provided on all drive wheels.  Tires shall be Federal class D/A, STC (with snow traction capability), or class S/T, or A/T, AP with STC, or other class with STC. The price entered for this Optional Equipment shall be for four (4) tires.  Tires furnished on the rear wheels shall be the same size and adequate for axle's GAWR.</t>
  </si>
  <si>
    <t>All-season tread, tubeless, radial tires having a Federal class designation S/T or STC shall be provided.  Tires shall be Michelin LTX M/S, or LTX M/S Commercial, or XPS Traction tread series, or Compatible Equivalent. The price entered for this Optional Equipment shall be for six (6) tires.  Tires furnished on the rear wheels shall be the same size and adequate for axle's GAWR.</t>
  </si>
  <si>
    <t>Roof hatches shall provide static venting with the first unlatched position and provide a latch for release to the full opened emergency position, and be equipped with an exterior latch. Roof hatches shall be Transpec Standard Vent, Model 1970, Specialty Manufacturing 8600, 8900, or 9000 series, Spheros #550886A or 550887A, or Compatible Equivalent.</t>
  </si>
  <si>
    <t xml:space="preserve">NYS DOT Approval Number </t>
  </si>
  <si>
    <t>Vandal locks shall be provided on all emergency doors that can be opened from the outside of the School Bus.</t>
  </si>
  <si>
    <t>When tested with a starting temperature of at least 85°F inside and outside the School Bus, the air conditioning system must provide a minimum 20°F temperature drop throughout the interior of the School Bus within a twenty (20) minute time period.</t>
  </si>
  <si>
    <t>Number of air conditioning units
(including OEM if applicable):</t>
  </si>
  <si>
    <t>Engine shall have a manufacturer's standard water cooled engine complete with accessories, as called for under classification. Engine shall develop full-rated torque and horsepower without requiring the use of premium grade fuel for any condition of operation. If a Diesel engine is offered, it shall develop full-rated torque and horsepower with the use of both ultra low sulfur grade diesel fuel and renewable diesel fuel.</t>
  </si>
  <si>
    <t>A conversion School Bus constructed using a cutaway front-section vehicle with a left side driver’s door, with a GVWR of 10,000 pounds or less.</t>
  </si>
  <si>
    <t>Tires shall meet the minimum requirements for the Chassis Model, as published by the Chassis manufacturer.</t>
  </si>
  <si>
    <t>The unit shall be the Body manufacturer's typical recessed mounting track for a single wheelchair station. Unit does NOT include mounting upgrades for seating mounts to be compatible with the track, wheelchair restraints, or seats.
Insulated flooring contiguous to all track inserts shall be a non-hazardous material that is either not susceptible to, or is treated to prevent, decay and dry-rot. Additionally, the contiguous joint(s) between the floor pan and/or its insulating floor materials and/or rubber finish flooring shall have a non-hazardous adhesive/sealant that prevents moisture from migrating to any adjacent untreated floor-insulating materials that are subject to rotting.</t>
  </si>
  <si>
    <t xml:space="preserve">An automated photo monitoring device affixed to a School Bus in a location designated by the Authorized User, that activates when the School Bus stop arm is extended, and that is designed to detect and store an image of motor vehicles which overtake or pass School Buses in violation of Subdivision A of Section 1174 of Vehicle and Traffic Law.  </t>
  </si>
  <si>
    <t>Configure the School Bus bid for the Base Item as a Multifunction School Activity Bus as defined in FMVSS (49 CFR 571.3); (e.g., the same vehicle as the School Bus bid, except without the School Bus sign, the flashing lights for crossing Pupils, the stop arms on the sides, and the color of national school bus yellow).</t>
  </si>
  <si>
    <t>Delete one (1) full row of seating (both left and right sides) without removing a Body section from the Base Item, or altering the spacing between the remaining seats.</t>
  </si>
  <si>
    <t>Gasoline and diesel engines Base Items shall have a Twenty-Five (25) gallon fuel capacity. LPG and CNG shall have the minimum construction and protection required by NFPA.</t>
  </si>
  <si>
    <t>Low voltage fuel oil heater, Webasto Thermo Pro 90 or equivalent, used to preheat the engine coolant, for the purpose of reducing engine idling.  Heater output shall be a minimum of 30,000 BTU/H.  The heater shall be connected to the vehicle heating system using the same size and quality plumbing as the OEM Base Item. The heater shall function separately from the School Bus engine. For a School Bus that uses a fuel type other than diesel, the heater shall operate via a separate diesel fuel tank. For a diesel engine equipped School Bus, the heater shall use the same fuel tank and type of fuel supply lines as the original bus manufacturer provides.</t>
  </si>
  <si>
    <t>Description of Tab or Item</t>
  </si>
  <si>
    <t>PART 2: Pricing for the Base Item, Additional Body Section, and Additional Options</t>
  </si>
  <si>
    <t>PART 1: Product information for the Base Item(s) Awarded</t>
  </si>
  <si>
    <t>Information identifying the engine for the fuel type offered.</t>
  </si>
  <si>
    <r>
      <t xml:space="preserve">The NYS DOT Approval Number for the School Bus. Only School Buses approved by NYS DOT Passenger Carrier Safety Bureau for use as 2016 and newer Models, as indicated by a NYS DOT Approval Number, shall be delivered pursuant to the Contract. </t>
    </r>
    <r>
      <rPr>
        <b/>
        <i/>
        <u/>
        <sz val="10"/>
        <rFont val="Arial"/>
        <family val="2"/>
      </rPr>
      <t/>
    </r>
  </si>
  <si>
    <t>The Model name of the Chassis.</t>
  </si>
  <si>
    <t>The OEM company name of a Chassis.</t>
  </si>
  <si>
    <t>The OEM code used to identify the subset of the Chassis Model.</t>
  </si>
  <si>
    <t>The Model name of the Body.</t>
  </si>
  <si>
    <t>The OEM company name of a Body.</t>
  </si>
  <si>
    <t>The OEM code used to identify the subset of the Body Model.</t>
  </si>
  <si>
    <t xml:space="preserve">The estimated delivery time for the School Bus, expressed in number of calendar days, required to make delivery after receipt of a final Purchase Order (After Receipt of Order (“ARO”)).  </t>
  </si>
  <si>
    <t xml:space="preserve">The dollar amount, per School Bus, that will be deducted from the Base Item NYS Contract Price, if the Authorized User elects to pick up the School Bus at the Contractor's location. </t>
  </si>
  <si>
    <t>The per unit NYS Contract Price (dollar amount) for the School Bus described in the Base Item Specifications. The Base Item NYS Contract Price includes any OEM fees, all customs duties and charges, all vehicle preparation and clean-up charges, NYS DOT inspection, installation charges, delivery and all other incidentals normally included with providing a School Bus, but excludes Optional Equipment, Additional Body Section(s), and Additional Options.</t>
  </si>
  <si>
    <t xml:space="preserve">The per unit NYS Contract Price (dollar amount) for adding one (1) Additional Body Section, excluding seats and other interior features, to the Base Item and the applicable Base Item NYS Contract Price. </t>
  </si>
  <si>
    <t>The minimum percentage amount that shall be deducted from the MSRP for all Additional Options purchased under the Contract for this Item.</t>
  </si>
  <si>
    <t>PART 3: Base Item Specifications</t>
  </si>
  <si>
    <t>Information provided in Yellow Cells</t>
  </si>
  <si>
    <t>PART 4: Optional Equipment Specifications</t>
  </si>
  <si>
    <t xml:space="preserve">All units with a capacity of ten (10) or more Pupils shall be equipped with exterior reflective markings as required by FMVSS (49 CFR 571.217) and NYCRR (Title 15, Department of Motor Vehicles, Part D, 46.12).  </t>
  </si>
  <si>
    <t>PART 4: Optional Equipment NYS Contract Pricing</t>
  </si>
  <si>
    <t>Optional Equipment (see Specifications and Equipment Provided below)</t>
  </si>
  <si>
    <t>The unit shall be the Body manufacturer's typical recessed mounting track on a raised flat floor throughout the entire passenger area to rear of front wheel wells, with tracks that would allow for multiple configurations of seats and wheelchair tie down positions that can be readily changed. Unit does NOT include mounting upgrades for seating mounts to be compatible with the track, wheelchair restraints, or seats.
Insulated flooring contiguous to all track inserts shall be a non-hazardous material that is either not susceptible to, or is treated to prevent, decay and dry-rot. Additionally, the contiguous joint(s) between the floor pan and/or its insulating floor materials and/or rubber finish flooring shall have a non-hazardous adhesive/sealant that prevents moisture from migrating to any adjacent untreated floor-insulating materials that are subject to rotting.</t>
  </si>
  <si>
    <t>LOT A (Item 4-G)</t>
  </si>
  <si>
    <t>Type A-2, DRW, Cutaway, 4 Rows
(Gasoline; Minimum 24 Pupils)</t>
  </si>
  <si>
    <t>Minimum four (4) rows for twenty-four (24) Pupils.</t>
  </si>
  <si>
    <t xml:space="preserve">Front radial tires size (load range letter)
</t>
  </si>
  <si>
    <t xml:space="preserve">Front radial tires capacity
</t>
  </si>
  <si>
    <t xml:space="preserve">Rear radial tires size (load range letter)
</t>
  </si>
  <si>
    <t xml:space="preserve">Rear radial tires capacity
</t>
  </si>
  <si>
    <t>Fuel Types Awarded</t>
  </si>
  <si>
    <t>Gasoline and diesel engines Base Items shall have a Thirty (30) gallon fuel capacity. LPG and CNG shall have the minimum construction and protection required by NFPA.</t>
  </si>
  <si>
    <t>Chevy / GMC</t>
  </si>
  <si>
    <t>Collins Bus</t>
  </si>
  <si>
    <t>SH400</t>
  </si>
  <si>
    <t>DH400</t>
  </si>
  <si>
    <t>Ford</t>
  </si>
  <si>
    <t>E350</t>
  </si>
  <si>
    <t>E3F</t>
  </si>
  <si>
    <t>DH400F</t>
  </si>
  <si>
    <t>DH416</t>
  </si>
  <si>
    <t>Transit</t>
  </si>
  <si>
    <t>T350</t>
  </si>
  <si>
    <t>TH408</t>
  </si>
  <si>
    <t>Not Available</t>
  </si>
  <si>
    <t>TH500</t>
  </si>
  <si>
    <t>Tab Name</t>
  </si>
  <si>
    <t>Make L20 Chevy OEM       8 cylinders                        4.8L                                 285HP @ 5400rpm</t>
  </si>
  <si>
    <t>511-NY-16-00WC-CBC</t>
  </si>
  <si>
    <t>210 days ARO</t>
  </si>
  <si>
    <t>Chevrolet / Collins Bus</t>
  </si>
  <si>
    <t>Ford E-Series / Collins Bus</t>
  </si>
  <si>
    <t>Ford Transit / Collins Bus</t>
  </si>
  <si>
    <t>139"</t>
  </si>
  <si>
    <t>242.23"</t>
  </si>
  <si>
    <t>78"</t>
  </si>
  <si>
    <t>75.3"</t>
  </si>
  <si>
    <t>4,300lbs.</t>
  </si>
  <si>
    <t>6,084lbs</t>
  </si>
  <si>
    <t>LT/245/75R 16.0 E</t>
  </si>
  <si>
    <t>3,042lbs.</t>
  </si>
  <si>
    <t>XHH</t>
  </si>
  <si>
    <t>All Season</t>
  </si>
  <si>
    <t>YHH</t>
  </si>
  <si>
    <t>W/OD</t>
  </si>
  <si>
    <t>6L90</t>
  </si>
  <si>
    <t>OEM / GM</t>
  </si>
  <si>
    <t>Standard  OEM</t>
  </si>
  <si>
    <t>600CCA</t>
  </si>
  <si>
    <t>Manual 25"</t>
  </si>
  <si>
    <t>Specialty / 7500</t>
  </si>
  <si>
    <t>Inpower</t>
  </si>
  <si>
    <t>210.88" Center of Back of Hood to rear interior skin</t>
  </si>
  <si>
    <t xml:space="preserve">Child Check-mate EP-2 </t>
  </si>
  <si>
    <t>Limited Slip</t>
  </si>
  <si>
    <t>LT245/75R 16E</t>
  </si>
  <si>
    <t>MASTERCRAFT MS</t>
  </si>
  <si>
    <t>L-Tracking</t>
  </si>
  <si>
    <t>Braun / Century</t>
  </si>
  <si>
    <t>800 lbs.</t>
  </si>
  <si>
    <t>Speciality</t>
  </si>
  <si>
    <t>1 OEM &amp; 1 Rear Unit</t>
  </si>
  <si>
    <t>Famtec Z6S</t>
  </si>
  <si>
    <t>Included with the Base Item</t>
  </si>
  <si>
    <t xml:space="preserve">L96                                 8 CYL                                 6.0L                               342@5,500 RPM                                </t>
  </si>
  <si>
    <t>680-NY-20-00WC-CBC</t>
  </si>
  <si>
    <t>91"</t>
  </si>
  <si>
    <t>76.5"</t>
  </si>
  <si>
    <t>4,300 Lbs.</t>
  </si>
  <si>
    <t>8,600 Lbs.</t>
  </si>
  <si>
    <t>225/75R 16E</t>
  </si>
  <si>
    <t>XHF</t>
  </si>
  <si>
    <t>YHF</t>
  </si>
  <si>
    <t>Standard OEM</t>
  </si>
  <si>
    <t>600 CCA</t>
  </si>
  <si>
    <t>Specialty 7500</t>
  </si>
  <si>
    <t>Inpower 7500</t>
  </si>
  <si>
    <t>LT225/75R 16E</t>
  </si>
  <si>
    <t>MASTERCRAFT MSR</t>
  </si>
  <si>
    <t>Transpec 1975</t>
  </si>
  <si>
    <t>Specialty</t>
  </si>
  <si>
    <t>1 OEM &amp; 1 Rear</t>
  </si>
  <si>
    <t>596-NY-24-00WC-CBC</t>
  </si>
  <si>
    <t>210 Days ARO</t>
  </si>
  <si>
    <t>LT225 / 75R  16E</t>
  </si>
  <si>
    <t>EFI V10                                              10 CYL                                                   6.8L                                                305@4250RPM                      420@3250</t>
  </si>
  <si>
    <t>679-NY-20-00WC-CBC</t>
  </si>
  <si>
    <t>11,500 lbs.</t>
  </si>
  <si>
    <t>138"</t>
  </si>
  <si>
    <t>236.15"</t>
  </si>
  <si>
    <t>4,600 lbs.</t>
  </si>
  <si>
    <t>7,800 lbs.</t>
  </si>
  <si>
    <t>225/75R  16.0  E</t>
  </si>
  <si>
    <t>T67</t>
  </si>
  <si>
    <t>6R140</t>
  </si>
  <si>
    <t>Ford OEM</t>
  </si>
  <si>
    <t>650CCA</t>
  </si>
  <si>
    <t>LT225/75R 16 E</t>
  </si>
  <si>
    <t>Braun Century</t>
  </si>
  <si>
    <t>1 Dash &amp; 1 Rear</t>
  </si>
  <si>
    <t>"</t>
  </si>
  <si>
    <t>695-NY-24-00WC-CBC</t>
  </si>
  <si>
    <t>TI-VCT                            V6                                       6 CYL                                    3.7L                                   275@6000RPM</t>
  </si>
  <si>
    <t>678-NY-16-00WC-CBC</t>
  </si>
  <si>
    <t>POWER STROKE TURBO I5                           6 CYL                                         3.2L                                        185@3000 RPM</t>
  </si>
  <si>
    <t>9,500 Lbs.</t>
  </si>
  <si>
    <t>156"</t>
  </si>
  <si>
    <t>248"</t>
  </si>
  <si>
    <t>77.9"</t>
  </si>
  <si>
    <t>73.8"</t>
  </si>
  <si>
    <t>4130 lbs</t>
  </si>
  <si>
    <t>4130 lbs.</t>
  </si>
  <si>
    <t>6000 lbs</t>
  </si>
  <si>
    <t>6000 lbs.</t>
  </si>
  <si>
    <t>235/65R 16C</t>
  </si>
  <si>
    <t>3195 lbs</t>
  </si>
  <si>
    <t>TC8</t>
  </si>
  <si>
    <t xml:space="preserve">Continental </t>
  </si>
  <si>
    <t>Continental</t>
  </si>
  <si>
    <t>W / OD</t>
  </si>
  <si>
    <t>6R80</t>
  </si>
  <si>
    <t>760 CCA</t>
  </si>
  <si>
    <t>LT235/65R 16C</t>
  </si>
  <si>
    <t>CONTENTIAL MS</t>
  </si>
  <si>
    <t>1 Front &amp; 1 Rear</t>
  </si>
  <si>
    <t>694-NY-20-00WC-CBC</t>
  </si>
  <si>
    <t>10,360 lbs.</t>
  </si>
  <si>
    <t>272"</t>
  </si>
  <si>
    <t>168"</t>
  </si>
  <si>
    <t>4130lbs.</t>
  </si>
  <si>
    <t>7275 lbs.</t>
  </si>
  <si>
    <t>LT195/75R  16C</t>
  </si>
  <si>
    <t>2040 lbs</t>
  </si>
  <si>
    <t>TB8</t>
  </si>
  <si>
    <t xml:space="preserve">HANCOOK </t>
  </si>
  <si>
    <t>HANCOOK</t>
  </si>
  <si>
    <t>6R80 OEM</t>
  </si>
  <si>
    <t>FORD OEM</t>
  </si>
  <si>
    <t>230 AMP</t>
  </si>
  <si>
    <t>MANUAL 25"</t>
  </si>
  <si>
    <t>LT195/ 75R 16 D</t>
  </si>
  <si>
    <t>HANKOOK IPIKE</t>
  </si>
  <si>
    <t>Included in Base Item</t>
  </si>
  <si>
    <t>210.88"</t>
  </si>
  <si>
    <t xml:space="preserve">210.88" </t>
  </si>
  <si>
    <t xml:space="preserve">Vandal Lock - Collins Part # 44-21-12 </t>
  </si>
  <si>
    <t>216.78" Center of Back of Hood to rear interior skin</t>
  </si>
  <si>
    <t>N/A - Aftermarket Tire</t>
  </si>
  <si>
    <t>Electric</t>
  </si>
  <si>
    <t>Propulsion System</t>
  </si>
  <si>
    <t>Propulsion system which furnishes high-wattage electric power to the motor(s), that propels the vehicle forward or backward, and is sometimes referred to as the “main or power drive circuitry.”</t>
  </si>
  <si>
    <t>Vehicle range on full charge [miles]:</t>
  </si>
  <si>
    <t>Number of Batteries:</t>
  </si>
  <si>
    <t>Type of Batteries:</t>
  </si>
  <si>
    <t>System Design Voltage:</t>
  </si>
  <si>
    <r>
      <t xml:space="preserve">GROUP 40524-23000, SCHOOL BUSES (Statewide)                                                         Appendix C: Number 2: </t>
    </r>
    <r>
      <rPr>
        <b/>
        <i/>
        <sz val="10"/>
        <rFont val="Arial"/>
        <family val="2"/>
      </rPr>
      <t>Contract Pricelist</t>
    </r>
    <r>
      <rPr>
        <b/>
        <sz val="10"/>
        <rFont val="Arial"/>
        <family val="2"/>
      </rPr>
      <t xml:space="preserve"> (September 15, 2022)</t>
    </r>
  </si>
  <si>
    <r>
      <t xml:space="preserve">GROUP 40524-23254, SCHOOL BUSES (Statewide)                                                         Attachment 1 - </t>
    </r>
    <r>
      <rPr>
        <b/>
        <i/>
        <sz val="10"/>
        <rFont val="Arial"/>
        <family val="2"/>
      </rPr>
      <t>Specifications and Pricing</t>
    </r>
    <r>
      <rPr>
        <b/>
        <sz val="10"/>
        <rFont val="Arial"/>
        <family val="2"/>
      </rPr>
      <t xml:space="preserve"> (December 13, 2022)</t>
    </r>
  </si>
  <si>
    <t xml:space="preserve">The NYS DOT Approval Number for the School Bus. Only School Buses approved by NYS DOT Passenger Carrier Safety Bureau for use as 2022 and newer Models, as indicated by a NYS DOT Approval Number, shall be delivered pursuant to the Contract. </t>
  </si>
  <si>
    <t>PPI Series ID</t>
  </si>
  <si>
    <t>10/2017 PPI</t>
  </si>
  <si>
    <t>Adj. Factor</t>
  </si>
  <si>
    <t>Round to 1000th</t>
  </si>
  <si>
    <t>WPU1413</t>
  </si>
  <si>
    <t>Direct</t>
  </si>
  <si>
    <t xml:space="preserve">Heater Power Source: </t>
  </si>
  <si>
    <r>
      <t xml:space="preserve">The Contractor has been awarded the following Items, and shall offer Base Items, Optional Equipment and Additional Body Sections sold under the Contract at net prices that are equal to the applicable NYS Contract Price that is listed on the Contract Pricelist, or less.  An Authorized User may choose to add one (1) or more of the Optional Equipment from the list of Optional Equipment, and/or Additional Body Sections, associated with the Base Item (see Contract Section 3.7 </t>
    </r>
    <r>
      <rPr>
        <i/>
        <sz val="10"/>
        <rFont val="Arial"/>
        <family val="2"/>
      </rPr>
      <t>Optional Equipment and Additional Body Sections</t>
    </r>
    <r>
      <rPr>
        <sz val="10"/>
        <rFont val="Arial"/>
        <family val="2"/>
      </rPr>
      <t xml:space="preserve">). Additional Options offered by the Contractor, that are listed on the OEM or Contractor-Published Pricelist(s), may also be requested by the Authorized User (see Contract Section 3.8 </t>
    </r>
    <r>
      <rPr>
        <i/>
        <sz val="10"/>
        <rFont val="Arial"/>
        <family val="2"/>
      </rPr>
      <t>Additional Options</t>
    </r>
    <r>
      <rPr>
        <sz val="10"/>
        <rFont val="Arial"/>
        <family val="2"/>
      </rPr>
      <t xml:space="preserve">). </t>
    </r>
  </si>
  <si>
    <t>Shall be manufacturer’s high headroom body not less than 74-inches.</t>
  </si>
  <si>
    <t>High Headroom</t>
  </si>
  <si>
    <t xml:space="preserve">Rear radial tires capacity
 [_____,_____-lbs]:
</t>
  </si>
  <si>
    <t xml:space="preserve">Rear radial tires size (load range letter)
[LT_____/_____R_____._____(_____)]:
</t>
  </si>
  <si>
    <t xml:space="preserve">Front radial tires capacity
 [_____,_____-lbs]:
</t>
  </si>
  <si>
    <t xml:space="preserve">Front radial tires size (load range letter)
[LT_____/_____R_____._____(_____)]:
</t>
  </si>
  <si>
    <t>All-season tread, tubeless, radial tires having a Federal class designation S/T or STC shall be provided.  Tires shall be Michelin XDS, XDS-2, XZY3, or Compatible Equivalent. The price entered for this Optional Equipment shall be for six (6) tires.  Tires furnished on the rear wheels shall be the same size and adequate for axle's GAWR.</t>
  </si>
  <si>
    <t>ELECTRIC</t>
  </si>
  <si>
    <t xml:space="preserve">Tires (All-Season) </t>
  </si>
  <si>
    <t>Tires (Snow) for 4 tires</t>
  </si>
  <si>
    <t xml:space="preserve">Shall be entrance-door activated, electric or air-positioning type, and be provided streetside on all School Buses.  It shall be compliant with FMVSS (49 CFR 571.131).  Buses with a capacity of 45 persons or more shall have an additional and same model stop-arm at the rear streetside of the bus. </t>
  </si>
  <si>
    <t>Seat belts shall be provided for each individual seating space.  Seat belts shall meet current federal safety standards and shall be of a type approved by, and installed in accordance, with the rules and regulations established by NYS DOT in subdivision five (5) of section three-hundred eighty-three (383) of the New York State Vehicle and Traffic Laws dated July 30, 1986 and NYCRR, Title 17, Part 720, or the latest revision thereof.</t>
  </si>
  <si>
    <t>The vertical rectangular exterior driving mirrors shall be the heated defrosting type with their own switch and pilot light.  Crossview mirrors shall be provided at front corners of each bus.</t>
  </si>
  <si>
    <t>Structural, tread and riser members shall be constructed entirely of rust/corrosion-resistant steel, components and fasteners or materials of equivalent or stronger structural integrity.  Manufacturer's standard floor/stair coverings shall be used for finish surfaces.</t>
  </si>
  <si>
    <t>Stepwell (Entrance)</t>
  </si>
  <si>
    <t>Minimum 24 inch opening.</t>
  </si>
  <si>
    <t>An electrical horn(s) shall be provided that meets SAE standard J377.  An air horn shall not be an approved Compatible Equivalent.</t>
  </si>
  <si>
    <t>Automatic transmission with manufacturer's standard or optional temperature indicator at the operator's control panel.</t>
  </si>
  <si>
    <t>Antilock Brake System (ABS), and an audio &amp; visual warning system for system malfunctions.</t>
  </si>
  <si>
    <t>Brakes</t>
  </si>
  <si>
    <t>Air Dryer size, Make &amp; Model:</t>
  </si>
  <si>
    <t>Air Compressor size, Make &amp; Model:</t>
  </si>
  <si>
    <t xml:space="preserve">Chassis manufacturer's typical full air service brake system.  A liquid-cooled, engine-lubricated air compressor, that is compliant with FMVSS (49 CFR 571.121.S5.1.1.), shall be provided. The air brake system shall be equipped with an automatic drain valve on the wet tank that may be unheated, a valve that can be manually opened on each air tank, and an air dryer/ejector that may be unheated.  The system shall include a spring set parking brake.  System shall be compliant with FMVSS (49 CFR 571.121), including the latest revision thereof. All brakes shall have automatic slack adjusters. </t>
  </si>
  <si>
    <t>Forward tilting style cowl/hood assembly.</t>
  </si>
  <si>
    <t>Cowl/Hood</t>
  </si>
  <si>
    <t>The estimated delivery time for the School Bus, expressed in number of calendar days, required to make delivery after receipt of a final Purchase Order (After Receipt of Order (“ARO”))</t>
  </si>
  <si>
    <t>The dollar amount, per School Bus, that will be deducted from the Base Item NYS Contract Price, if the Authorized User elects to pick up the School Bus at the Contractor's location.</t>
  </si>
  <si>
    <t>The Model name of the Body</t>
  </si>
  <si>
    <t>The Model name of the Chassis</t>
  </si>
  <si>
    <t>NYS DOT Approval Number</t>
  </si>
  <si>
    <t>The NYS DOT Approval Number for the School Bus. Only School Buses approved by NYS DOT Passenger Carrier Safety Bureau for use as 2022 and newer Models, as indicated by a NYS DOT Approval Number, shall be delivered pursuant to the Contract.</t>
  </si>
  <si>
    <t>Attachment 1 - Summary</t>
  </si>
  <si>
    <r>
      <t xml:space="preserve">Summary of Attachment 1 - </t>
    </r>
    <r>
      <rPr>
        <i/>
        <sz val="10"/>
        <rFont val="Arial"/>
        <family val="2"/>
      </rPr>
      <t>Specifications and Pricing</t>
    </r>
    <r>
      <rPr>
        <sz val="10"/>
        <rFont val="Arial"/>
        <family val="2"/>
      </rPr>
      <t xml:space="preserve"> (this worksheet)</t>
    </r>
  </si>
  <si>
    <t>Item Availability by County
(Under this Contract)</t>
  </si>
  <si>
    <t>PC69857 AT New York City, LLC</t>
  </si>
  <si>
    <t>C (Item 1-D)</t>
  </si>
  <si>
    <t xml:space="preserve">Lot C (Item 1-D): Type C, Conventional Bus </t>
  </si>
  <si>
    <r>
      <t xml:space="preserve">Bronx, Kings, Nassau, New York, Queens, Richmond, Suffolk, Westchester, and Rockland Counties. </t>
    </r>
    <r>
      <rPr>
        <b/>
        <sz val="10"/>
        <rFont val="Arial"/>
        <family val="2"/>
      </rPr>
      <t>For all other counties, please see Contract PC69861, Leonard Bus Sales, Inc.</t>
    </r>
  </si>
  <si>
    <t>C (Item 2-D)</t>
  </si>
  <si>
    <t xml:space="preserve">Lot C (Item 2-D): Type C, Conventional Bus </t>
  </si>
  <si>
    <t>Minimum 46</t>
  </si>
  <si>
    <t>C (Item 2-EV)</t>
  </si>
  <si>
    <t xml:space="preserve">Lot C (Item 2-EV): Type C, Conventional Bus </t>
  </si>
  <si>
    <t>Diesel, Gasoline</t>
  </si>
  <si>
    <t>Diesel, Gasoline, LPG</t>
  </si>
  <si>
    <t>C (Item 3-D)</t>
  </si>
  <si>
    <t>Minimum 58</t>
  </si>
  <si>
    <t>C (Item 4-D)</t>
  </si>
  <si>
    <t>Lot C (Item 3-D): Type C, Conventional Bus</t>
  </si>
  <si>
    <t>Lot C (Item 4-D): Type C, Conventional Bus</t>
  </si>
  <si>
    <t>Minimum 64</t>
  </si>
  <si>
    <t>C (Item 4-EV)</t>
  </si>
  <si>
    <t>Lot C (Item 4-EV): Type C, Conventional Bus</t>
  </si>
  <si>
    <t>Webasto Scholastic</t>
  </si>
  <si>
    <t>Espar Guardian</t>
  </si>
  <si>
    <t>800 lbs</t>
  </si>
  <si>
    <t>10R22.5 (G)</t>
  </si>
  <si>
    <t>10R22.5(G)</t>
  </si>
  <si>
    <t>Gas</t>
  </si>
  <si>
    <t>IC Bus</t>
  </si>
  <si>
    <t>Sound Off 49PTA</t>
  </si>
  <si>
    <t>Specialty 2980</t>
  </si>
  <si>
    <t>1 tank, Between the frame rails and behind the rear axle</t>
  </si>
  <si>
    <t>Number and location of fuel tanks:</t>
  </si>
  <si>
    <t>Capacity [gallons/cu. ft.]:</t>
  </si>
  <si>
    <t>Diesel and gasoline engine Base Items shall have a thirty (30) gallon fuel capacity. LPG and CNG shall have the minimum construction and protection required by NFPA</t>
  </si>
  <si>
    <t>AIR, 32</t>
  </si>
  <si>
    <t>Air, 32</t>
  </si>
  <si>
    <t>Cold Cranking Amp (CCA) 
rating of each battery at 0oF</t>
  </si>
  <si>
    <t>08NBX</t>
  </si>
  <si>
    <t>Three (3) "No Maintenance" type batteries with a total capacity of 2400-CCA and a 145-minute reserve capacity. The battery cables (- and +) shall be the same size and weight and be equal to (or better than) the larger cable recommended by the School Bus manufacturer.</t>
  </si>
  <si>
    <t>Engine shall include silicone radiator and heater hoses (or equivalently rated/warranted). Diesel engine shall include cold weather starting aid.</t>
  </si>
  <si>
    <t>Engine Equipment</t>
  </si>
  <si>
    <t>Engine shall have a manufacturer's standard water cooled engine complete with accessories, as called for under classification. Engine shall develop full-rated torque and horsepower without requiring the use of premium grade fuel for any condition of operation. The Diesel engine shall develop full-rated torque and horsepower with the use of both ultra low sulfur grade diesel fuel and renewable diesel fuel.</t>
  </si>
  <si>
    <t>Double Overdrive</t>
  </si>
  <si>
    <t>10R22.5, G</t>
  </si>
  <si>
    <t>AD-9, Bendix, 04EBS</t>
  </si>
  <si>
    <t>18.7 CFM, Cummins</t>
  </si>
  <si>
    <t xml:space="preserve">Minimum twenty-eight (28) Pupils. </t>
  </si>
  <si>
    <t>A School Bus with a Body installed upon a cowl and Chassis constructed using a chassis with a hood and front fender assembly. All of the engine is in front of the windshield and the entrance door is behind the front wheels. This is also known as a conventional school bus. This type also includes the cutaway truck chassis or truck chassis with cab, with or without a left side door, and with a GVWR greater than 16,000 pounds.</t>
  </si>
  <si>
    <t>PB105</t>
  </si>
  <si>
    <t>CE</t>
  </si>
  <si>
    <t>IC BUS</t>
  </si>
  <si>
    <t>`</t>
  </si>
  <si>
    <t>1753-NY-30-00WC-ATC</t>
  </si>
  <si>
    <t>Type C, 28 Pupil Conventional Front-Engine Bus 
(Diesel, Minimum 28 Pupils)</t>
  </si>
  <si>
    <t>LOT C (Item 1-D)</t>
  </si>
  <si>
    <t xml:space="preserve">Minimum forty-six (46) Pupils. </t>
  </si>
  <si>
    <t>1825-NY-48-00WC-ATC</t>
  </si>
  <si>
    <t>Type C, 46 Pupil Conventional Front-Engine Bus 
(Diesel, Minimum 46 Pupils)</t>
  </si>
  <si>
    <t>LOT C (Item 2-D)</t>
  </si>
  <si>
    <t>Not Applicable</t>
  </si>
  <si>
    <t>Goodyear Endurance RSA</t>
  </si>
  <si>
    <t>Bendix ADIP</t>
  </si>
  <si>
    <t>Quanxing 10.6 CFM</t>
  </si>
  <si>
    <t>CE Series</t>
  </si>
  <si>
    <t>PB10E</t>
  </si>
  <si>
    <t>CE Series Electric</t>
  </si>
  <si>
    <t>Type C, 46 Pupil Conventional Front-Engine Bus 
(Electric, Minimum 46 Pupils)</t>
  </si>
  <si>
    <t>LOT C (Item 2-EV)</t>
  </si>
  <si>
    <t>Diesel and gasoline engine Base Items shall have a sixty (60) gallon fuel capacity. LPG and CNG shall have the minimum construction and protection required by NFPA</t>
  </si>
  <si>
    <t xml:space="preserve">Minimum fifty-eight (58) Pupils. </t>
  </si>
  <si>
    <t>Type C, 58 Pupil Conventional Front-Engine Bus 
(Diesel, Minimum 58 Pupils)</t>
  </si>
  <si>
    <t>LOT C (Item 3-D)</t>
  </si>
  <si>
    <t>LPG</t>
  </si>
  <si>
    <t xml:space="preserve">Minimum sixty-four (64) Pupils. </t>
  </si>
  <si>
    <t>MA055</t>
  </si>
  <si>
    <t>Type C, 64 Pupil Conventional Front-Engine Bus 
(Diesel, Minimum 64 Pupils)</t>
  </si>
  <si>
    <t>LOT C (Item 4-D)</t>
  </si>
  <si>
    <t>Qstraint QRT Omni (L)</t>
  </si>
  <si>
    <t>Type C, 64 Pupil Conventional Front-Engine Bus 
(Electric, Minimum 64 Pupils)</t>
  </si>
  <si>
    <t>LOT C (Item 4-EV)</t>
  </si>
  <si>
    <t>12ERP, Engine, Diesel Cummins B6.7 220HP</t>
  </si>
  <si>
    <t>12DLP, Engine, Gasoline (PSI 8.8L) 265HP</t>
  </si>
  <si>
    <t>180-300 Days</t>
  </si>
  <si>
    <t>CUMMINS 18.7 CFM</t>
  </si>
  <si>
    <t>BENDIX AD-9</t>
  </si>
  <si>
    <t>Hankook AH37</t>
  </si>
  <si>
    <t>13ARV, 2500 PTS</t>
  </si>
  <si>
    <t>08GXG LN AVI160P2003</t>
  </si>
  <si>
    <t>Sound Off 49NGJ</t>
  </si>
  <si>
    <t>Delete Exterior LED Lamps</t>
  </si>
  <si>
    <t>Child Check Mate EP1, 47EXC</t>
  </si>
  <si>
    <t>Electronic Stability Control with Automatic Traction control</t>
  </si>
  <si>
    <t>Hankook, DH37</t>
  </si>
  <si>
    <t>Q'Straint Omni  L Track</t>
  </si>
  <si>
    <t>Braun NL919FIB</t>
  </si>
  <si>
    <t>Specialty Hybrid ADV H1975-025-191-0F</t>
  </si>
  <si>
    <t>IC Air</t>
  </si>
  <si>
    <t>42,000 BTU</t>
  </si>
  <si>
    <t>IC 545</t>
  </si>
  <si>
    <t xml:space="preserve">2 - 60K Flush Mtd Rear , 40K dash </t>
  </si>
  <si>
    <t xml:space="preserve">2 - 60K Flush Mtd Rear, 40K dash </t>
  </si>
  <si>
    <t xml:space="preserve">Zeus Titan </t>
  </si>
  <si>
    <t>08/2022 PPI</t>
  </si>
  <si>
    <t xml:space="preserve">12PAD, PSI 8.8L LPG, 270HP </t>
  </si>
  <si>
    <t>10R22.5 (G</t>
  </si>
  <si>
    <t xml:space="preserve">Espar Guardian </t>
  </si>
  <si>
    <t>2194-NY-48-00WC-ATC</t>
  </si>
  <si>
    <t>255/70R22.5 (h)</t>
  </si>
  <si>
    <t>5510 Single</t>
  </si>
  <si>
    <t>255/70R22.5 (H)</t>
  </si>
  <si>
    <t>5070 Dual</t>
  </si>
  <si>
    <t>LFP/Lithium Ion</t>
  </si>
  <si>
    <t>608V</t>
  </si>
  <si>
    <t>O/O Air, 32 "</t>
  </si>
  <si>
    <t>Propulsion Battery System</t>
  </si>
  <si>
    <t>Included In Base Item</t>
  </si>
  <si>
    <t>2134-NY-60-00WC-ATC</t>
  </si>
  <si>
    <t xml:space="preserve"> </t>
  </si>
  <si>
    <t>1-120,000 BTU Flush mounted front and rear</t>
  </si>
  <si>
    <t>2101-NY-66-00WC-ATC</t>
  </si>
  <si>
    <t>Dana SUMO TM4 Motor/Inverter System, 335hp/255kW (peak), 255hp/190kW (continuous).</t>
  </si>
  <si>
    <t>2195-NY-66-00WC-ATC</t>
  </si>
  <si>
    <t>11R22.5 (H)</t>
  </si>
  <si>
    <t>6610 Single</t>
  </si>
  <si>
    <t>6005 Dual</t>
  </si>
  <si>
    <t>Continental HS3+</t>
  </si>
  <si>
    <t>O/O Air, 32"</t>
  </si>
  <si>
    <t>Speciality 2980</t>
  </si>
  <si>
    <t>Continental HDR2+</t>
  </si>
  <si>
    <t>Provide information on power source for air conditioning unit(s). (Propulsion Battery(ies), Auxiliary Battery(ies) or Fuel Source)</t>
  </si>
  <si>
    <t>Propulsion Batteries</t>
  </si>
  <si>
    <t>Goodyear Fuel Max RTD</t>
  </si>
  <si>
    <t>Hide before posting</t>
  </si>
  <si>
    <t>10/2026 PPI</t>
  </si>
  <si>
    <r>
      <t xml:space="preserve">GROUP 40524-23254, SCHOOL BUSES (Statewide)                                                             Attachment 1 - </t>
    </r>
    <r>
      <rPr>
        <b/>
        <i/>
        <sz val="10"/>
        <rFont val="Arial"/>
        <family val="2"/>
      </rPr>
      <t>Specifications and Pricing</t>
    </r>
    <r>
      <rPr>
        <b/>
        <sz val="10"/>
        <rFont val="Arial"/>
        <family val="2"/>
      </rPr>
      <t xml:space="preserve"> (Revised October 15, 2026)</t>
    </r>
  </si>
  <si>
    <r>
      <t xml:space="preserve">Group 40524-23254, SCHOOL BUSES (Statewide)
Attachment 1 - </t>
    </r>
    <r>
      <rPr>
        <b/>
        <i/>
        <sz val="18"/>
        <rFont val="Arial"/>
        <family val="2"/>
      </rPr>
      <t>Specifications and Pricing</t>
    </r>
    <r>
      <rPr>
        <b/>
        <sz val="18"/>
        <rFont val="Arial"/>
        <family val="2"/>
      </rPr>
      <t xml:space="preserve"> (Revised October 15,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</si>
</sst>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164" formatCode="&quot;$&quot;#,##0.00"/>
    <numFmt numFmtId="165" formatCode="0.000"/>
    <numFmt numFmtId="166" formatCode="0.0"/>
    <numFmt numFmtId="167" formatCode="0.0000"/>
  </numFmts>
  <fonts count="23" x14ac:knownFonts="1">
    <font>
      <sz val="11"/>
      <color theme="1"/>
      <name val="Calibri"/>
      <family val="2"/>
      <scheme val="minor"/>
    </font>
    <font>
      <sz val="11"/>
      <color theme="1"/>
      <name val="Calibri"/>
      <family val="2"/>
      <scheme val="minor"/>
    </font>
    <font>
      <b/>
      <sz val="18"/>
      <name val="Arial"/>
      <family val="2"/>
    </font>
    <font>
      <b/>
      <sz val="16"/>
      <name val="Arial"/>
      <family val="2"/>
    </font>
    <font>
      <sz val="10"/>
      <name val="Arial"/>
      <family val="2"/>
    </font>
    <font>
      <b/>
      <sz val="10"/>
      <name val="Arial"/>
      <family val="2"/>
    </font>
    <font>
      <i/>
      <sz val="10"/>
      <name val="Arial"/>
      <family val="2"/>
    </font>
    <font>
      <b/>
      <sz val="12"/>
      <name val="Arial"/>
      <family val="2"/>
    </font>
    <font>
      <b/>
      <sz val="18"/>
      <color theme="0"/>
      <name val="Arial"/>
      <family val="2"/>
    </font>
    <font>
      <sz val="12"/>
      <name val="Arial"/>
      <family val="2"/>
    </font>
    <font>
      <sz val="11"/>
      <name val="Arial"/>
      <family val="2"/>
    </font>
    <font>
      <b/>
      <u/>
      <sz val="10"/>
      <name val="Arial"/>
      <family val="2"/>
    </font>
    <font>
      <sz val="14"/>
      <name val="Arial"/>
      <family val="2"/>
    </font>
    <font>
      <b/>
      <i/>
      <u/>
      <sz val="10"/>
      <name val="Arial"/>
      <family val="2"/>
    </font>
    <font>
      <b/>
      <sz val="11"/>
      <name val="Arial"/>
      <family val="2"/>
    </font>
    <font>
      <b/>
      <i/>
      <sz val="18"/>
      <name val="Arial"/>
      <family val="2"/>
    </font>
    <font>
      <b/>
      <i/>
      <sz val="10"/>
      <name val="Arial"/>
      <family val="2"/>
    </font>
    <font>
      <b/>
      <sz val="11"/>
      <color theme="3"/>
      <name val="Calibri"/>
      <family val="2"/>
      <scheme val="minor"/>
    </font>
    <font>
      <u/>
      <sz val="11"/>
      <color theme="10"/>
      <name val="Calibri"/>
      <family val="2"/>
      <scheme val="minor"/>
    </font>
    <font>
      <b/>
      <sz val="11"/>
      <name val="Calibri"/>
      <family val="2"/>
      <scheme val="minor"/>
    </font>
    <font>
      <sz val="11"/>
      <name val="Calibri"/>
      <family val="2"/>
      <scheme val="minor"/>
    </font>
    <font>
      <sz val="11"/>
      <name val="Calibri"/>
      <family val="2"/>
    </font>
    <font>
      <sz val="8"/>
      <name val="Calibri"/>
      <family val="2"/>
      <scheme val="minor"/>
    </font>
  </fonts>
  <fills count="11">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FFFF66"/>
        <bgColor indexed="64"/>
      </patternFill>
    </fill>
    <fill>
      <patternFill patternType="solid">
        <fgColor rgb="FFD9D9D9"/>
        <bgColor indexed="64"/>
      </patternFill>
    </fill>
    <fill>
      <patternFill patternType="solid">
        <fgColor rgb="FF7030A0"/>
        <bgColor indexed="64"/>
      </patternFill>
    </fill>
    <fill>
      <patternFill patternType="solid">
        <fgColor rgb="FFCC66FF"/>
        <bgColor indexed="64"/>
      </patternFill>
    </fill>
    <fill>
      <patternFill patternType="solid">
        <fgColor theme="5" tint="0.59999389629810485"/>
        <bgColor indexed="64"/>
      </patternFill>
    </fill>
    <fill>
      <patternFill patternType="solid">
        <fgColor theme="5"/>
        <bgColor indexed="64"/>
      </patternFill>
    </fill>
    <fill>
      <patternFill patternType="solid">
        <fgColor rgb="FFFFFF00"/>
        <bgColor indexed="64"/>
      </patternFill>
    </fill>
  </fills>
  <borders count="10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style="thin">
        <color indexed="64"/>
      </left>
      <right style="thin">
        <color indexed="64"/>
      </right>
      <top/>
      <bottom style="thick">
        <color indexed="64"/>
      </bottom>
      <diagonal/>
    </border>
    <border>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ck">
        <color indexed="64"/>
      </top>
      <bottom style="thick">
        <color indexed="64"/>
      </bottom>
      <diagonal/>
    </border>
    <border>
      <left/>
      <right/>
      <top style="thick">
        <color indexed="64"/>
      </top>
      <bottom style="thick">
        <color indexed="64"/>
      </bottom>
      <diagonal/>
    </border>
    <border>
      <left style="thin">
        <color indexed="64"/>
      </left>
      <right/>
      <top style="medium">
        <color indexed="64"/>
      </top>
      <bottom style="thin">
        <color indexed="64"/>
      </bottom>
      <diagonal/>
    </border>
    <border>
      <left style="thin">
        <color indexed="64"/>
      </left>
      <right/>
      <top style="thin">
        <color indexed="64"/>
      </top>
      <bottom style="thick">
        <color indexed="64"/>
      </bottom>
      <diagonal/>
    </border>
    <border>
      <left style="thin">
        <color indexed="64"/>
      </left>
      <right/>
      <top style="thick">
        <color indexed="64"/>
      </top>
      <bottom style="thin">
        <color indexed="64"/>
      </bottom>
      <diagonal/>
    </border>
    <border>
      <left style="thin">
        <color indexed="64"/>
      </left>
      <right/>
      <top style="medium">
        <color indexed="64"/>
      </top>
      <bottom style="medium">
        <color indexed="64"/>
      </bottom>
      <diagonal/>
    </border>
    <border>
      <left/>
      <right/>
      <top style="thin">
        <color indexed="64"/>
      </top>
      <bottom style="thick">
        <color indexed="64"/>
      </bottom>
      <diagonal/>
    </border>
    <border>
      <left/>
      <right/>
      <top style="thick">
        <color indexed="64"/>
      </top>
      <bottom style="thin">
        <color indexed="64"/>
      </bottom>
      <diagonal/>
    </border>
    <border>
      <left style="thin">
        <color indexed="64"/>
      </left>
      <right/>
      <top style="medium">
        <color indexed="64"/>
      </top>
      <bottom style="thick">
        <color indexed="64"/>
      </bottom>
      <diagonal/>
    </border>
    <border>
      <left/>
      <right/>
      <top style="medium">
        <color indexed="64"/>
      </top>
      <bottom style="thick">
        <color indexed="64"/>
      </bottom>
      <diagonal/>
    </border>
    <border>
      <left/>
      <right/>
      <top style="medium">
        <color indexed="64"/>
      </top>
      <bottom style="thin">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thick">
        <color indexed="64"/>
      </bottom>
      <diagonal/>
    </border>
    <border>
      <left/>
      <right style="medium">
        <color indexed="64"/>
      </right>
      <top style="thick">
        <color indexed="64"/>
      </top>
      <bottom style="thick">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thick">
        <color indexed="64"/>
      </bottom>
      <diagonal/>
    </border>
    <border>
      <left/>
      <right style="medium">
        <color indexed="64"/>
      </right>
      <top/>
      <bottom style="thin">
        <color indexed="64"/>
      </bottom>
      <diagonal/>
    </border>
    <border>
      <left style="medium">
        <color indexed="64"/>
      </left>
      <right style="thin">
        <color indexed="64"/>
      </right>
      <top style="medium">
        <color indexed="64"/>
      </top>
      <bottom style="thick">
        <color indexed="64"/>
      </bottom>
      <diagonal/>
    </border>
    <border>
      <left style="medium">
        <color indexed="64"/>
      </left>
      <right style="thin">
        <color indexed="64"/>
      </right>
      <top style="thick">
        <color indexed="64"/>
      </top>
      <bottom style="thick">
        <color indexed="64"/>
      </bottom>
      <diagonal/>
    </border>
    <border>
      <left style="medium">
        <color indexed="64"/>
      </left>
      <right style="thin">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ck">
        <color indexed="64"/>
      </bottom>
      <diagonal/>
    </border>
    <border>
      <left style="medium">
        <color indexed="64"/>
      </left>
      <right style="thin">
        <color indexed="64"/>
      </right>
      <top/>
      <bottom style="thick">
        <color indexed="64"/>
      </bottom>
      <diagonal/>
    </border>
    <border>
      <left/>
      <right style="medium">
        <color indexed="64"/>
      </right>
      <top style="thick">
        <color indexed="64"/>
      </top>
      <bottom style="thin">
        <color indexed="64"/>
      </bottom>
      <diagonal/>
    </border>
    <border>
      <left style="thin">
        <color indexed="64"/>
      </left>
      <right style="medium">
        <color indexed="64"/>
      </right>
      <top style="medium">
        <color indexed="64"/>
      </top>
      <bottom style="thick">
        <color indexed="64"/>
      </bottom>
      <diagonal/>
    </border>
    <border>
      <left style="thin">
        <color indexed="64"/>
      </left>
      <right style="medium">
        <color indexed="64"/>
      </right>
      <top style="thick">
        <color indexed="64"/>
      </top>
      <bottom style="thick">
        <color indexed="64"/>
      </bottom>
      <diagonal/>
    </border>
    <border>
      <left style="thin">
        <color indexed="64"/>
      </left>
      <right style="medium">
        <color indexed="64"/>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ck">
        <color indexed="64"/>
      </bottom>
      <diagonal/>
    </border>
    <border>
      <left style="thin">
        <color indexed="64"/>
      </left>
      <right style="medium">
        <color indexed="64"/>
      </right>
      <top/>
      <bottom style="thick">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ck">
        <color indexed="64"/>
      </top>
      <bottom style="thick">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thick">
        <color indexed="64"/>
      </bottom>
      <diagonal/>
    </border>
    <border>
      <left style="medium">
        <color indexed="64"/>
      </left>
      <right style="medium">
        <color indexed="64"/>
      </right>
      <top/>
      <bottom style="thick">
        <color indexed="64"/>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bottom/>
      <diagonal/>
    </border>
    <border>
      <left/>
      <right/>
      <top/>
      <bottom style="medium">
        <color theme="4" tint="0.39997558519241921"/>
      </bottom>
      <diagonal/>
    </border>
    <border>
      <left style="thin">
        <color indexed="64"/>
      </left>
      <right style="thin">
        <color indexed="64"/>
      </right>
      <top style="thin">
        <color indexed="64"/>
      </top>
      <bottom style="thick">
        <color indexed="64"/>
      </bottom>
      <diagonal/>
    </border>
    <border>
      <left style="thin">
        <color indexed="64"/>
      </left>
      <right style="thin">
        <color indexed="64"/>
      </right>
      <top style="thick">
        <color indexed="64"/>
      </top>
      <bottom style="thin">
        <color indexed="64"/>
      </bottom>
      <diagonal/>
    </border>
    <border>
      <left style="medium">
        <color indexed="64"/>
      </left>
      <right style="medium">
        <color indexed="64"/>
      </right>
      <top style="medium">
        <color indexed="64"/>
      </top>
      <bottom style="thick">
        <color indexed="64"/>
      </bottom>
      <diagonal/>
    </border>
    <border>
      <left style="thin">
        <color indexed="64"/>
      </left>
      <right style="medium">
        <color indexed="64"/>
      </right>
      <top style="thick">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thick">
        <color indexed="64"/>
      </bottom>
      <diagonal/>
    </border>
    <border>
      <left style="thin">
        <color indexed="64"/>
      </left>
      <right/>
      <top style="medium">
        <color indexed="64"/>
      </top>
      <bottom/>
      <diagonal/>
    </border>
    <border>
      <left style="medium">
        <color indexed="64"/>
      </left>
      <right style="medium">
        <color indexed="64"/>
      </right>
      <top style="thin">
        <color indexed="64"/>
      </top>
      <bottom/>
      <diagonal/>
    </border>
    <border>
      <left/>
      <right style="thin">
        <color indexed="64"/>
      </right>
      <top style="medium">
        <color indexed="64"/>
      </top>
      <bottom/>
      <diagonal/>
    </border>
    <border>
      <left style="thin">
        <color indexed="64"/>
      </left>
      <right style="thin">
        <color indexed="64"/>
      </right>
      <top style="thick">
        <color indexed="64"/>
      </top>
      <bottom style="thick">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right style="thin">
        <color indexed="64"/>
      </right>
      <top/>
      <bottom style="medium">
        <color indexed="64"/>
      </bottom>
      <diagonal/>
    </border>
    <border>
      <left/>
      <right style="thin">
        <color indexed="64"/>
      </right>
      <top style="medium">
        <color indexed="64"/>
      </top>
      <bottom style="thin">
        <color indexed="64"/>
      </bottom>
      <diagonal/>
    </border>
  </borders>
  <cellStyleXfs count="6">
    <xf numFmtId="0" fontId="0" fillId="0" borderId="0"/>
    <xf numFmtId="44" fontId="1" fillId="0" borderId="0" applyFont="0" applyFill="0" applyBorder="0" applyAlignment="0" applyProtection="0"/>
    <xf numFmtId="0" fontId="4" fillId="0" borderId="0"/>
    <xf numFmtId="0" fontId="17" fillId="0" borderId="83" applyNumberFormat="0" applyFill="0" applyAlignment="0" applyProtection="0"/>
    <xf numFmtId="0" fontId="18" fillId="0" borderId="0" applyNumberFormat="0" applyFill="0" applyBorder="0" applyAlignment="0" applyProtection="0"/>
    <xf numFmtId="9" fontId="1" fillId="0" borderId="0" applyFont="0" applyFill="0" applyBorder="0" applyAlignment="0" applyProtection="0"/>
  </cellStyleXfs>
  <cellXfs count="442">
    <xf numFmtId="0" fontId="0" fillId="0" borderId="0" xfId="0"/>
    <xf numFmtId="0" fontId="4" fillId="0" borderId="0" xfId="1" applyNumberFormat="1" applyFont="1" applyFill="1" applyBorder="1" applyAlignment="1" applyProtection="1">
      <alignment horizontal="left" vertical="top" wrapText="1"/>
    </xf>
    <xf numFmtId="0" fontId="4" fillId="0" borderId="0" xfId="0" applyFont="1"/>
    <xf numFmtId="0" fontId="4" fillId="0" borderId="0" xfId="0" applyFont="1" applyAlignment="1">
      <alignment horizontal="left" vertical="center"/>
    </xf>
    <xf numFmtId="0" fontId="4" fillId="0" borderId="0" xfId="0" applyFont="1" applyAlignment="1">
      <alignment vertical="center"/>
    </xf>
    <xf numFmtId="0" fontId="4" fillId="0" borderId="0" xfId="0" applyFont="1" applyAlignment="1">
      <alignment horizontal="right"/>
    </xf>
    <xf numFmtId="0" fontId="10" fillId="0" borderId="0" xfId="0" applyFont="1" applyAlignment="1">
      <alignment vertical="center"/>
    </xf>
    <xf numFmtId="0" fontId="10" fillId="0" borderId="0" xfId="0" applyFont="1" applyAlignment="1">
      <alignment vertical="top"/>
    </xf>
    <xf numFmtId="0" fontId="4" fillId="0" borderId="0" xfId="0" applyFont="1" applyAlignment="1">
      <alignment vertical="top"/>
    </xf>
    <xf numFmtId="0" fontId="9" fillId="0" borderId="0" xfId="0" applyFont="1"/>
    <xf numFmtId="164" fontId="5" fillId="2" borderId="0" xfId="0" applyNumberFormat="1" applyFont="1" applyFill="1" applyAlignment="1">
      <alignment vertical="center" wrapText="1"/>
    </xf>
    <xf numFmtId="0" fontId="4" fillId="0" borderId="0" xfId="0" applyFont="1" applyAlignment="1">
      <alignment wrapText="1"/>
    </xf>
    <xf numFmtId="0" fontId="4" fillId="0" borderId="0" xfId="0" applyFont="1" applyAlignment="1">
      <alignment horizontal="right" wrapText="1"/>
    </xf>
    <xf numFmtId="0" fontId="9" fillId="0" borderId="0" xfId="0" applyFont="1" applyAlignment="1">
      <alignment wrapText="1"/>
    </xf>
    <xf numFmtId="164" fontId="5" fillId="2" borderId="0" xfId="1" applyNumberFormat="1" applyFont="1" applyFill="1" applyBorder="1" applyAlignment="1" applyProtection="1">
      <alignment horizontal="right" vertical="top"/>
    </xf>
    <xf numFmtId="0" fontId="4" fillId="0" borderId="0" xfId="0" applyFont="1" applyAlignment="1">
      <alignment horizontal="left" vertical="top" wrapText="1"/>
    </xf>
    <xf numFmtId="0" fontId="4" fillId="2" borderId="1" xfId="0" applyFont="1" applyFill="1" applyBorder="1" applyAlignment="1" applyProtection="1">
      <alignment horizontal="left" vertical="top" wrapText="1"/>
      <protection locked="0"/>
    </xf>
    <xf numFmtId="0" fontId="11" fillId="0" borderId="0" xfId="0" applyFont="1" applyAlignment="1">
      <alignment horizontal="left" vertical="top" wrapText="1"/>
    </xf>
    <xf numFmtId="0" fontId="4" fillId="2" borderId="13" xfId="2" applyFill="1" applyBorder="1" applyAlignment="1">
      <alignment horizontal="left" vertical="top" wrapText="1"/>
    </xf>
    <xf numFmtId="0" fontId="12" fillId="0" borderId="0" xfId="0" applyFont="1"/>
    <xf numFmtId="0" fontId="4" fillId="0" borderId="13" xfId="2" applyBorder="1" applyAlignment="1">
      <alignment vertical="top" wrapText="1"/>
    </xf>
    <xf numFmtId="0" fontId="9" fillId="0" borderId="0" xfId="0" applyFont="1" applyAlignment="1">
      <alignment vertical="top"/>
    </xf>
    <xf numFmtId="0" fontId="14" fillId="5" borderId="15" xfId="0" applyFont="1" applyFill="1" applyBorder="1" applyAlignment="1">
      <alignment horizontal="left" vertical="center" wrapText="1" indent="1"/>
    </xf>
    <xf numFmtId="0" fontId="14" fillId="5" borderId="13" xfId="0" applyFont="1" applyFill="1" applyBorder="1" applyAlignment="1">
      <alignment horizontal="left" vertical="center" wrapText="1" indent="1"/>
    </xf>
    <xf numFmtId="0" fontId="14" fillId="5" borderId="16" xfId="0" applyFont="1" applyFill="1" applyBorder="1" applyAlignment="1">
      <alignment horizontal="left" vertical="center" wrapText="1" indent="1"/>
    </xf>
    <xf numFmtId="0" fontId="5" fillId="3" borderId="13" xfId="0" applyFont="1" applyFill="1" applyBorder="1" applyAlignment="1">
      <alignment horizontal="left" vertical="center" wrapText="1"/>
    </xf>
    <xf numFmtId="0" fontId="4" fillId="2" borderId="14" xfId="2" applyFill="1" applyBorder="1" applyAlignment="1">
      <alignment horizontal="left" vertical="top" wrapText="1"/>
    </xf>
    <xf numFmtId="0" fontId="5" fillId="3" borderId="1" xfId="0" applyFont="1" applyFill="1" applyBorder="1" applyAlignment="1">
      <alignment horizontal="left" vertical="center" wrapText="1"/>
    </xf>
    <xf numFmtId="0" fontId="5" fillId="3" borderId="29" xfId="0" applyFont="1" applyFill="1" applyBorder="1" applyAlignment="1">
      <alignment horizontal="left" vertical="center" wrapText="1"/>
    </xf>
    <xf numFmtId="0" fontId="4" fillId="0" borderId="17" xfId="2" applyBorder="1" applyAlignment="1">
      <alignment horizontal="left" vertical="top" wrapText="1"/>
    </xf>
    <xf numFmtId="0" fontId="4" fillId="0" borderId="14" xfId="2" applyBorder="1" applyAlignment="1">
      <alignment horizontal="left" vertical="top" wrapText="1"/>
    </xf>
    <xf numFmtId="0" fontId="4" fillId="0" borderId="13" xfId="2" applyBorder="1" applyAlignment="1">
      <alignment horizontal="left" vertical="top" wrapText="1"/>
    </xf>
    <xf numFmtId="0" fontId="5" fillId="0" borderId="0" xfId="0" applyFont="1" applyAlignment="1">
      <alignment vertical="top"/>
    </xf>
    <xf numFmtId="49" fontId="5" fillId="0" borderId="0" xfId="0" applyNumberFormat="1" applyFont="1" applyAlignment="1">
      <alignment horizontal="left" vertical="top"/>
    </xf>
    <xf numFmtId="49" fontId="5" fillId="0" borderId="0" xfId="0" applyNumberFormat="1" applyFont="1" applyAlignment="1">
      <alignment vertical="top"/>
    </xf>
    <xf numFmtId="0" fontId="5" fillId="3" borderId="32" xfId="0" applyFont="1" applyFill="1" applyBorder="1" applyAlignment="1">
      <alignment vertical="center" wrapText="1"/>
    </xf>
    <xf numFmtId="0" fontId="5" fillId="3" borderId="15" xfId="0" applyFont="1" applyFill="1" applyBorder="1" applyAlignment="1">
      <alignment horizontal="left" vertical="center" wrapText="1"/>
    </xf>
    <xf numFmtId="164" fontId="5" fillId="3" borderId="16" xfId="0" applyNumberFormat="1" applyFont="1" applyFill="1" applyBorder="1" applyAlignment="1">
      <alignment horizontal="center" vertical="center" wrapText="1"/>
    </xf>
    <xf numFmtId="0" fontId="5" fillId="3" borderId="33" xfId="0" applyFont="1" applyFill="1" applyBorder="1" applyAlignment="1">
      <alignment vertical="center" wrapText="1"/>
    </xf>
    <xf numFmtId="0" fontId="5" fillId="3" borderId="6" xfId="0" applyFont="1" applyFill="1" applyBorder="1" applyAlignment="1">
      <alignment horizontal="left" vertical="center" wrapText="1"/>
    </xf>
    <xf numFmtId="0" fontId="4" fillId="0" borderId="0" xfId="0" applyFont="1" applyAlignment="1">
      <alignment horizontal="right" vertical="top" wrapText="1"/>
    </xf>
    <xf numFmtId="0" fontId="4" fillId="0" borderId="0" xfId="0" quotePrefix="1" applyFont="1" applyAlignment="1" applyProtection="1">
      <alignment horizontal="right" vertical="top" wrapText="1"/>
      <protection locked="0"/>
    </xf>
    <xf numFmtId="164" fontId="7" fillId="0" borderId="0" xfId="0" applyNumberFormat="1" applyFont="1" applyAlignment="1">
      <alignment vertical="center"/>
    </xf>
    <xf numFmtId="0" fontId="5" fillId="0" borderId="0" xfId="0" applyFont="1" applyAlignment="1">
      <alignment vertical="center" wrapText="1"/>
    </xf>
    <xf numFmtId="164" fontId="7" fillId="0" borderId="0" xfId="0" applyNumberFormat="1" applyFont="1" applyAlignment="1">
      <alignment vertical="center" wrapText="1"/>
    </xf>
    <xf numFmtId="0" fontId="5" fillId="0" borderId="0" xfId="0" applyFont="1" applyAlignment="1">
      <alignment horizontal="left" vertical="center" wrapText="1"/>
    </xf>
    <xf numFmtId="0" fontId="5" fillId="3" borderId="37" xfId="0" applyFont="1" applyFill="1" applyBorder="1" applyAlignment="1">
      <alignment vertical="center" wrapText="1"/>
    </xf>
    <xf numFmtId="164" fontId="5" fillId="3" borderId="15" xfId="0" applyNumberFormat="1" applyFont="1" applyFill="1" applyBorder="1" applyAlignment="1">
      <alignment horizontal="center" vertical="center" wrapText="1"/>
    </xf>
    <xf numFmtId="0" fontId="4" fillId="4" borderId="43" xfId="0" applyFont="1" applyFill="1" applyBorder="1" applyAlignment="1" applyProtection="1">
      <alignment horizontal="left" vertical="top" wrapText="1"/>
      <protection locked="0"/>
    </xf>
    <xf numFmtId="0" fontId="4" fillId="4" borderId="45" xfId="0" applyFont="1" applyFill="1" applyBorder="1" applyAlignment="1" applyProtection="1">
      <alignment horizontal="left" vertical="top" wrapText="1"/>
      <protection locked="0"/>
    </xf>
    <xf numFmtId="0" fontId="4" fillId="4" borderId="46" xfId="0" applyFont="1" applyFill="1" applyBorder="1" applyAlignment="1" applyProtection="1">
      <alignment horizontal="left" vertical="top" wrapText="1"/>
      <protection locked="0"/>
    </xf>
    <xf numFmtId="0" fontId="4" fillId="4" borderId="47" xfId="0" applyFont="1" applyFill="1" applyBorder="1" applyAlignment="1" applyProtection="1">
      <alignment horizontal="left" vertical="top" wrapText="1"/>
      <protection locked="0"/>
    </xf>
    <xf numFmtId="164" fontId="4" fillId="4" borderId="45" xfId="0" applyNumberFormat="1" applyFont="1" applyFill="1" applyBorder="1" applyAlignment="1" applyProtection="1">
      <alignment horizontal="left" vertical="top" wrapText="1"/>
      <protection locked="0"/>
    </xf>
    <xf numFmtId="164" fontId="5" fillId="3" borderId="49" xfId="0" applyNumberFormat="1" applyFont="1" applyFill="1" applyBorder="1" applyAlignment="1">
      <alignment horizontal="center" vertical="center" wrapText="1"/>
    </xf>
    <xf numFmtId="0" fontId="4" fillId="4" borderId="50" xfId="0" applyFont="1" applyFill="1" applyBorder="1" applyAlignment="1" applyProtection="1">
      <alignment horizontal="left" vertical="top" wrapText="1"/>
      <protection locked="0"/>
    </xf>
    <xf numFmtId="0" fontId="4" fillId="4" borderId="52" xfId="0" applyFont="1" applyFill="1" applyBorder="1" applyAlignment="1" applyProtection="1">
      <alignment horizontal="left" vertical="top" wrapText="1"/>
      <protection locked="0"/>
    </xf>
    <xf numFmtId="0" fontId="4" fillId="4" borderId="53" xfId="0" applyFont="1" applyFill="1" applyBorder="1" applyAlignment="1" applyProtection="1">
      <alignment horizontal="left" vertical="top" wrapText="1"/>
      <protection locked="0"/>
    </xf>
    <xf numFmtId="0" fontId="4" fillId="4" borderId="54" xfId="0" applyFont="1" applyFill="1" applyBorder="1" applyAlignment="1" applyProtection="1">
      <alignment horizontal="left" vertical="top" wrapText="1"/>
      <protection locked="0"/>
    </xf>
    <xf numFmtId="164" fontId="4" fillId="4" borderId="52" xfId="0" applyNumberFormat="1" applyFont="1" applyFill="1" applyBorder="1" applyAlignment="1" applyProtection="1">
      <alignment horizontal="left" vertical="top" wrapText="1"/>
      <protection locked="0"/>
    </xf>
    <xf numFmtId="0" fontId="5" fillId="3" borderId="42" xfId="0" applyFont="1" applyFill="1" applyBorder="1" applyAlignment="1">
      <alignment horizontal="left" vertical="center" wrapText="1"/>
    </xf>
    <xf numFmtId="0" fontId="5" fillId="0" borderId="43" xfId="0" applyFont="1" applyBorder="1" applyAlignment="1">
      <alignment horizontal="left" vertical="top" wrapText="1"/>
    </xf>
    <xf numFmtId="0" fontId="5" fillId="0" borderId="45" xfId="0" applyFont="1" applyBorder="1" applyAlignment="1">
      <alignment horizontal="left" vertical="top" wrapText="1"/>
    </xf>
    <xf numFmtId="0" fontId="5" fillId="0" borderId="46" xfId="0" applyFont="1" applyBorder="1" applyAlignment="1">
      <alignment horizontal="left" vertical="top" wrapText="1"/>
    </xf>
    <xf numFmtId="0" fontId="5" fillId="0" borderId="47" xfId="0" applyFont="1" applyBorder="1" applyAlignment="1">
      <alignment horizontal="left" vertical="top" wrapText="1"/>
    </xf>
    <xf numFmtId="0" fontId="5" fillId="0" borderId="57" xfId="0" applyFont="1" applyBorder="1" applyAlignment="1">
      <alignment horizontal="left" vertical="top" wrapText="1"/>
    </xf>
    <xf numFmtId="0" fontId="5" fillId="0" borderId="61" xfId="0" applyFont="1" applyBorder="1" applyAlignment="1">
      <alignment horizontal="left" vertical="top" wrapText="1"/>
    </xf>
    <xf numFmtId="0" fontId="5" fillId="3" borderId="7" xfId="0" applyFont="1" applyFill="1" applyBorder="1" applyAlignment="1">
      <alignment horizontal="left" vertical="center" wrapText="1"/>
    </xf>
    <xf numFmtId="164" fontId="5" fillId="4" borderId="57" xfId="0" applyNumberFormat="1" applyFont="1" applyFill="1" applyBorder="1" applyAlignment="1" applyProtection="1">
      <alignment horizontal="right" vertical="top" wrapText="1"/>
      <protection locked="0"/>
    </xf>
    <xf numFmtId="164" fontId="5" fillId="4" borderId="45" xfId="0" applyNumberFormat="1" applyFont="1" applyFill="1" applyBorder="1" applyAlignment="1" applyProtection="1">
      <alignment horizontal="right" vertical="top" wrapText="1"/>
      <protection locked="0"/>
    </xf>
    <xf numFmtId="164" fontId="5" fillId="4" borderId="56" xfId="0" applyNumberFormat="1" applyFont="1" applyFill="1" applyBorder="1" applyAlignment="1" applyProtection="1">
      <alignment horizontal="right" vertical="top" wrapText="1"/>
      <protection locked="0"/>
    </xf>
    <xf numFmtId="164" fontId="5" fillId="4" borderId="52" xfId="0" applyNumberFormat="1" applyFont="1" applyFill="1" applyBorder="1" applyAlignment="1" applyProtection="1">
      <alignment horizontal="right" vertical="top" wrapText="1"/>
      <protection locked="0"/>
    </xf>
    <xf numFmtId="2" fontId="5" fillId="4" borderId="61" xfId="0" applyNumberFormat="1" applyFont="1" applyFill="1" applyBorder="1" applyAlignment="1" applyProtection="1">
      <alignment horizontal="right" vertical="top" wrapText="1"/>
      <protection locked="0"/>
    </xf>
    <xf numFmtId="2" fontId="5" fillId="4" borderId="62" xfId="0" applyNumberFormat="1" applyFont="1" applyFill="1" applyBorder="1" applyAlignment="1" applyProtection="1">
      <alignment horizontal="right" vertical="top" wrapText="1"/>
      <protection locked="0"/>
    </xf>
    <xf numFmtId="0" fontId="4" fillId="0" borderId="66" xfId="2" applyBorder="1" applyAlignment="1">
      <alignment horizontal="left" vertical="top" wrapText="1"/>
    </xf>
    <xf numFmtId="0" fontId="4" fillId="0" borderId="15" xfId="2" applyBorder="1" applyAlignment="1">
      <alignment horizontal="left" vertical="top" wrapText="1"/>
    </xf>
    <xf numFmtId="0" fontId="4" fillId="0" borderId="67" xfId="2" applyBorder="1" applyAlignment="1">
      <alignment horizontal="left" vertical="top" wrapText="1"/>
    </xf>
    <xf numFmtId="0" fontId="5" fillId="3" borderId="65" xfId="0" applyFont="1" applyFill="1" applyBorder="1" applyAlignment="1">
      <alignment horizontal="left" vertical="center" wrapText="1"/>
    </xf>
    <xf numFmtId="0" fontId="4" fillId="2" borderId="66" xfId="2" applyFill="1" applyBorder="1" applyAlignment="1">
      <alignment horizontal="left" vertical="top" wrapText="1"/>
    </xf>
    <xf numFmtId="0" fontId="4" fillId="0" borderId="15" xfId="2" applyBorder="1" applyAlignment="1">
      <alignment vertical="top" wrapText="1"/>
    </xf>
    <xf numFmtId="0" fontId="4" fillId="4" borderId="15" xfId="0" applyFont="1" applyFill="1" applyBorder="1" applyAlignment="1" applyProtection="1">
      <alignment horizontal="left" vertical="top" wrapText="1"/>
      <protection locked="0"/>
    </xf>
    <xf numFmtId="0" fontId="4" fillId="4" borderId="65" xfId="0" applyFont="1" applyFill="1" applyBorder="1" applyAlignment="1" applyProtection="1">
      <alignment horizontal="left" vertical="top" wrapText="1"/>
      <protection locked="0"/>
    </xf>
    <xf numFmtId="0" fontId="4" fillId="4" borderId="66" xfId="0" applyFont="1" applyFill="1" applyBorder="1" applyAlignment="1" applyProtection="1">
      <alignment horizontal="left" vertical="top" wrapText="1"/>
      <protection locked="0"/>
    </xf>
    <xf numFmtId="0" fontId="4" fillId="4" borderId="57" xfId="0" applyFont="1" applyFill="1" applyBorder="1" applyAlignment="1" applyProtection="1">
      <alignment horizontal="left" vertical="top" wrapText="1"/>
      <protection locked="0"/>
    </xf>
    <xf numFmtId="0" fontId="4" fillId="4" borderId="44" xfId="0" applyFont="1" applyFill="1" applyBorder="1" applyAlignment="1" applyProtection="1">
      <alignment horizontal="left" vertical="top" wrapText="1"/>
      <protection locked="0"/>
    </xf>
    <xf numFmtId="0" fontId="4" fillId="4" borderId="67" xfId="0" applyFont="1" applyFill="1" applyBorder="1" applyAlignment="1" applyProtection="1">
      <alignment horizontal="left" vertical="top" wrapText="1"/>
      <protection locked="0"/>
    </xf>
    <xf numFmtId="0" fontId="4" fillId="4" borderId="16" xfId="0" applyFont="1" applyFill="1" applyBorder="1" applyAlignment="1" applyProtection="1">
      <alignment horizontal="left" vertical="top" wrapText="1"/>
      <protection locked="0"/>
    </xf>
    <xf numFmtId="0" fontId="4" fillId="4" borderId="55" xfId="0" applyFont="1" applyFill="1" applyBorder="1" applyAlignment="1" applyProtection="1">
      <alignment horizontal="left" vertical="top" wrapText="1"/>
      <protection locked="0"/>
    </xf>
    <xf numFmtId="0" fontId="4" fillId="4" borderId="68" xfId="0" applyFont="1" applyFill="1" applyBorder="1" applyAlignment="1" applyProtection="1">
      <alignment horizontal="left" vertical="top" wrapText="1"/>
      <protection locked="0"/>
    </xf>
    <xf numFmtId="0" fontId="4" fillId="4" borderId="56" xfId="0" applyFont="1" applyFill="1" applyBorder="1" applyAlignment="1" applyProtection="1">
      <alignment horizontal="left" vertical="top" wrapText="1"/>
      <protection locked="0"/>
    </xf>
    <xf numFmtId="0" fontId="4" fillId="4" borderId="51" xfId="0" applyFont="1" applyFill="1" applyBorder="1" applyAlignment="1" applyProtection="1">
      <alignment horizontal="left" vertical="top" wrapText="1"/>
      <protection locked="0"/>
    </xf>
    <xf numFmtId="0" fontId="4" fillId="4" borderId="69" xfId="0" applyFont="1" applyFill="1" applyBorder="1" applyAlignment="1" applyProtection="1">
      <alignment horizontal="left" vertical="top" wrapText="1"/>
      <protection locked="0"/>
    </xf>
    <xf numFmtId="164" fontId="4" fillId="4" borderId="55" xfId="0" applyNumberFormat="1" applyFont="1" applyFill="1" applyBorder="1" applyAlignment="1" applyProtection="1">
      <alignment horizontal="right" vertical="top" wrapText="1"/>
      <protection locked="0"/>
    </xf>
    <xf numFmtId="164" fontId="4" fillId="4" borderId="52" xfId="0" applyNumberFormat="1" applyFont="1" applyFill="1" applyBorder="1" applyAlignment="1" applyProtection="1">
      <alignment horizontal="right" vertical="top" wrapText="1"/>
      <protection locked="0"/>
    </xf>
    <xf numFmtId="164" fontId="4" fillId="4" borderId="62" xfId="0" applyNumberFormat="1" applyFont="1" applyFill="1" applyBorder="1" applyAlignment="1" applyProtection="1">
      <alignment horizontal="right" vertical="top" wrapText="1"/>
      <protection locked="0"/>
    </xf>
    <xf numFmtId="0" fontId="4" fillId="4" borderId="36" xfId="0" applyFont="1" applyFill="1" applyBorder="1" applyAlignment="1" applyProtection="1">
      <alignment horizontal="left" vertical="top" wrapText="1"/>
      <protection locked="0"/>
    </xf>
    <xf numFmtId="0" fontId="4" fillId="4" borderId="71" xfId="0" applyFont="1" applyFill="1" applyBorder="1" applyAlignment="1" applyProtection="1">
      <alignment horizontal="left" vertical="top" wrapText="1"/>
      <protection locked="0"/>
    </xf>
    <xf numFmtId="0" fontId="4" fillId="4" borderId="72" xfId="0" applyFont="1" applyFill="1" applyBorder="1" applyAlignment="1" applyProtection="1">
      <alignment horizontal="left" vertical="top" wrapText="1"/>
      <protection locked="0"/>
    </xf>
    <xf numFmtId="0" fontId="4" fillId="4" borderId="8" xfId="0" applyFont="1" applyFill="1" applyBorder="1" applyAlignment="1" applyProtection="1">
      <alignment horizontal="left" vertical="top" wrapText="1"/>
      <protection locked="0"/>
    </xf>
    <xf numFmtId="0" fontId="4" fillId="4" borderId="73" xfId="0" applyFont="1" applyFill="1" applyBorder="1" applyAlignment="1" applyProtection="1">
      <alignment horizontal="left" vertical="top" wrapText="1"/>
      <protection locked="0"/>
    </xf>
    <xf numFmtId="0" fontId="4" fillId="4" borderId="60" xfId="0" applyFont="1" applyFill="1" applyBorder="1" applyAlignment="1" applyProtection="1">
      <alignment horizontal="left" vertical="top" wrapText="1"/>
      <protection locked="0"/>
    </xf>
    <xf numFmtId="0" fontId="4" fillId="4" borderId="62" xfId="0" applyFont="1" applyFill="1" applyBorder="1" applyAlignment="1" applyProtection="1">
      <alignment horizontal="left" vertical="top" wrapText="1"/>
      <protection locked="0"/>
    </xf>
    <xf numFmtId="164" fontId="4" fillId="4" borderId="56" xfId="0" applyNumberFormat="1" applyFont="1" applyFill="1" applyBorder="1" applyAlignment="1" applyProtection="1">
      <alignment horizontal="right" vertical="top" wrapText="1"/>
      <protection locked="0"/>
    </xf>
    <xf numFmtId="164" fontId="5" fillId="3" borderId="36" xfId="0" applyNumberFormat="1" applyFont="1" applyFill="1" applyBorder="1" applyAlignment="1">
      <alignment horizontal="center" vertical="center" wrapText="1"/>
    </xf>
    <xf numFmtId="0" fontId="4" fillId="4" borderId="74" xfId="0" applyFont="1" applyFill="1" applyBorder="1" applyAlignment="1" applyProtection="1">
      <alignment horizontal="left" vertical="top" wrapText="1"/>
      <protection locked="0"/>
    </xf>
    <xf numFmtId="0" fontId="4" fillId="4" borderId="76" xfId="0" applyFont="1" applyFill="1" applyBorder="1" applyAlignment="1" applyProtection="1">
      <alignment horizontal="left" vertical="top" wrapText="1"/>
      <protection locked="0"/>
    </xf>
    <xf numFmtId="0" fontId="4" fillId="4" borderId="77" xfId="0" applyFont="1" applyFill="1" applyBorder="1" applyAlignment="1" applyProtection="1">
      <alignment horizontal="left" vertical="top" wrapText="1"/>
      <protection locked="0"/>
    </xf>
    <xf numFmtId="164" fontId="4" fillId="4" borderId="72" xfId="0" applyNumberFormat="1" applyFont="1" applyFill="1" applyBorder="1" applyAlignment="1" applyProtection="1">
      <alignment horizontal="left" vertical="top" wrapText="1"/>
      <protection locked="0"/>
    </xf>
    <xf numFmtId="164" fontId="5" fillId="4" borderId="71" xfId="0" applyNumberFormat="1" applyFont="1" applyFill="1" applyBorder="1" applyAlignment="1" applyProtection="1">
      <alignment horizontal="right" vertical="top" wrapText="1"/>
      <protection locked="0"/>
    </xf>
    <xf numFmtId="164" fontId="5" fillId="4" borderId="72" xfId="0" applyNumberFormat="1" applyFont="1" applyFill="1" applyBorder="1" applyAlignment="1" applyProtection="1">
      <alignment horizontal="right" vertical="top" wrapText="1"/>
      <protection locked="0"/>
    </xf>
    <xf numFmtId="2" fontId="5" fillId="4" borderId="60" xfId="0" applyNumberFormat="1" applyFont="1" applyFill="1" applyBorder="1" applyAlignment="1" applyProtection="1">
      <alignment horizontal="right" vertical="top" wrapText="1"/>
      <protection locked="0"/>
    </xf>
    <xf numFmtId="0" fontId="4" fillId="4" borderId="75" xfId="0" applyFont="1" applyFill="1" applyBorder="1" applyAlignment="1" applyProtection="1">
      <alignment horizontal="left" vertical="top" wrapText="1"/>
      <protection locked="0"/>
    </xf>
    <xf numFmtId="0" fontId="4" fillId="4" borderId="78" xfId="0" applyFont="1" applyFill="1" applyBorder="1" applyAlignment="1" applyProtection="1">
      <alignment horizontal="left" vertical="top" wrapText="1"/>
      <protection locked="0"/>
    </xf>
    <xf numFmtId="0" fontId="4" fillId="4" borderId="5" xfId="0" applyFont="1" applyFill="1" applyBorder="1" applyAlignment="1" applyProtection="1">
      <alignment horizontal="left" vertical="top" wrapText="1"/>
      <protection locked="0"/>
    </xf>
    <xf numFmtId="0" fontId="4" fillId="4" borderId="80" xfId="0" applyFont="1" applyFill="1" applyBorder="1" applyAlignment="1" applyProtection="1">
      <alignment horizontal="left" vertical="top" wrapText="1"/>
      <protection locked="0"/>
    </xf>
    <xf numFmtId="0" fontId="4" fillId="4" borderId="59" xfId="0" applyFont="1" applyFill="1" applyBorder="1" applyAlignment="1" applyProtection="1">
      <alignment horizontal="left" vertical="top" wrapText="1"/>
      <protection locked="0"/>
    </xf>
    <xf numFmtId="0" fontId="4" fillId="4" borderId="79" xfId="0" applyFont="1" applyFill="1" applyBorder="1" applyAlignment="1" applyProtection="1">
      <alignment horizontal="left" vertical="top" wrapText="1"/>
      <protection locked="0"/>
    </xf>
    <xf numFmtId="0" fontId="4" fillId="4" borderId="58" xfId="0" applyFont="1" applyFill="1" applyBorder="1" applyAlignment="1" applyProtection="1">
      <alignment horizontal="left" vertical="top" wrapText="1"/>
      <protection locked="0"/>
    </xf>
    <xf numFmtId="0" fontId="4" fillId="4" borderId="81" xfId="0" applyFont="1" applyFill="1" applyBorder="1" applyAlignment="1" applyProtection="1">
      <alignment horizontal="left" vertical="top" wrapText="1"/>
      <protection locked="0"/>
    </xf>
    <xf numFmtId="164" fontId="4" fillId="4" borderId="65" xfId="0" applyNumberFormat="1" applyFont="1" applyFill="1" applyBorder="1" applyAlignment="1" applyProtection="1">
      <alignment horizontal="right" vertical="top" wrapText="1"/>
      <protection locked="0"/>
    </xf>
    <xf numFmtId="164" fontId="4" fillId="4" borderId="57" xfId="0" applyNumberFormat="1" applyFont="1" applyFill="1" applyBorder="1" applyAlignment="1" applyProtection="1">
      <alignment horizontal="right" vertical="top" wrapText="1"/>
      <protection locked="0"/>
    </xf>
    <xf numFmtId="164" fontId="4" fillId="4" borderId="45" xfId="0" applyNumberFormat="1" applyFont="1" applyFill="1" applyBorder="1" applyAlignment="1" applyProtection="1">
      <alignment horizontal="right" vertical="top" wrapText="1"/>
      <protection locked="0"/>
    </xf>
    <xf numFmtId="164" fontId="4" fillId="4" borderId="61" xfId="0" applyNumberFormat="1" applyFont="1" applyFill="1" applyBorder="1" applyAlignment="1" applyProtection="1">
      <alignment horizontal="right" vertical="top" wrapText="1"/>
      <protection locked="0"/>
    </xf>
    <xf numFmtId="164" fontId="4" fillId="4" borderId="71" xfId="0" applyNumberFormat="1" applyFont="1" applyFill="1" applyBorder="1" applyAlignment="1" applyProtection="1">
      <alignment horizontal="right" vertical="top" wrapText="1"/>
      <protection locked="0"/>
    </xf>
    <xf numFmtId="164" fontId="4" fillId="4" borderId="73" xfId="0" applyNumberFormat="1" applyFont="1" applyFill="1" applyBorder="1" applyAlignment="1" applyProtection="1">
      <alignment horizontal="right" vertical="top" wrapText="1"/>
      <protection locked="0"/>
    </xf>
    <xf numFmtId="164" fontId="4" fillId="4" borderId="72" xfId="0" applyNumberFormat="1" applyFont="1" applyFill="1" applyBorder="1" applyAlignment="1" applyProtection="1">
      <alignment horizontal="right" vertical="top" wrapText="1"/>
      <protection locked="0"/>
    </xf>
    <xf numFmtId="164" fontId="4" fillId="4" borderId="60" xfId="0" applyNumberFormat="1" applyFont="1" applyFill="1" applyBorder="1" applyAlignment="1" applyProtection="1">
      <alignment horizontal="right" vertical="top" wrapText="1"/>
      <protection locked="0"/>
    </xf>
    <xf numFmtId="164" fontId="7" fillId="3" borderId="36" xfId="0" applyNumberFormat="1" applyFont="1" applyFill="1" applyBorder="1" applyAlignment="1">
      <alignment horizontal="center" vertical="center" wrapText="1"/>
    </xf>
    <xf numFmtId="164" fontId="5" fillId="4" borderId="73" xfId="0" applyNumberFormat="1" applyFont="1" applyFill="1" applyBorder="1" applyAlignment="1" applyProtection="1">
      <alignment horizontal="right" vertical="top" wrapText="1"/>
      <protection locked="0"/>
    </xf>
    <xf numFmtId="2" fontId="4" fillId="0" borderId="0" xfId="0" applyNumberFormat="1" applyFont="1" applyAlignment="1">
      <alignment horizontal="left" vertical="center" wrapText="1"/>
    </xf>
    <xf numFmtId="164" fontId="5" fillId="3" borderId="7" xfId="0" applyNumberFormat="1" applyFont="1" applyFill="1" applyBorder="1" applyAlignment="1">
      <alignment horizontal="center" vertical="center" wrapText="1"/>
    </xf>
    <xf numFmtId="0" fontId="4" fillId="4" borderId="7" xfId="0" applyFont="1" applyFill="1" applyBorder="1" applyAlignment="1" applyProtection="1">
      <alignment horizontal="left" vertical="top" wrapText="1"/>
      <protection locked="0"/>
    </xf>
    <xf numFmtId="0" fontId="4" fillId="4" borderId="63" xfId="0" applyFont="1" applyFill="1" applyBorder="1" applyAlignment="1" applyProtection="1">
      <alignment horizontal="left" vertical="top" wrapText="1"/>
      <protection locked="0"/>
    </xf>
    <xf numFmtId="0" fontId="4" fillId="4" borderId="9" xfId="0" applyFont="1" applyFill="1" applyBorder="1" applyAlignment="1" applyProtection="1">
      <alignment horizontal="left" vertical="top" wrapText="1"/>
      <protection locked="0"/>
    </xf>
    <xf numFmtId="0" fontId="4" fillId="4" borderId="41" xfId="0" applyFont="1" applyFill="1" applyBorder="1" applyAlignment="1" applyProtection="1">
      <alignment horizontal="left" vertical="top" wrapText="1"/>
      <protection locked="0"/>
    </xf>
    <xf numFmtId="0" fontId="4" fillId="4" borderId="39" xfId="0" applyFont="1" applyFill="1" applyBorder="1" applyAlignment="1" applyProtection="1">
      <alignment horizontal="left" vertical="top" wrapText="1"/>
      <protection locked="0"/>
    </xf>
    <xf numFmtId="0" fontId="4" fillId="4" borderId="64" xfId="0" applyFont="1" applyFill="1" applyBorder="1" applyAlignment="1" applyProtection="1">
      <alignment horizontal="left" vertical="top" wrapText="1"/>
      <protection locked="0"/>
    </xf>
    <xf numFmtId="0" fontId="4" fillId="4" borderId="61" xfId="0" applyFont="1" applyFill="1" applyBorder="1" applyAlignment="1" applyProtection="1">
      <alignment horizontal="left" vertical="top" wrapText="1"/>
      <protection locked="0"/>
    </xf>
    <xf numFmtId="0" fontId="5" fillId="0" borderId="0" xfId="0" applyFont="1" applyAlignment="1">
      <alignment horizontal="left" vertical="top" wrapText="1"/>
    </xf>
    <xf numFmtId="0" fontId="19" fillId="0" borderId="0" xfId="3" applyFont="1" applyBorder="1" applyAlignment="1">
      <alignment horizontal="center" vertical="top"/>
    </xf>
    <xf numFmtId="165" fontId="20" fillId="0" borderId="0" xfId="0" applyNumberFormat="1" applyFont="1" applyAlignment="1">
      <alignment horizontal="center" vertical="top"/>
    </xf>
    <xf numFmtId="0" fontId="18" fillId="0" borderId="0" xfId="4" applyBorder="1" applyAlignment="1">
      <alignment horizontal="center" vertical="top"/>
    </xf>
    <xf numFmtId="2" fontId="19" fillId="0" borderId="0" xfId="3" applyNumberFormat="1" applyFont="1" applyBorder="1" applyAlignment="1">
      <alignment horizontal="center" vertical="top" wrapText="1"/>
    </xf>
    <xf numFmtId="166" fontId="20" fillId="2" borderId="0" xfId="0" applyNumberFormat="1" applyFont="1" applyFill="1" applyAlignment="1">
      <alignment horizontal="center" vertical="top"/>
    </xf>
    <xf numFmtId="166" fontId="20" fillId="0" borderId="0" xfId="0" applyNumberFormat="1" applyFont="1" applyAlignment="1">
      <alignment horizontal="center" vertical="top"/>
    </xf>
    <xf numFmtId="0" fontId="19" fillId="0" borderId="0" xfId="3" applyFont="1" applyBorder="1" applyAlignment="1">
      <alignment horizontal="center" vertical="top" wrapText="1"/>
    </xf>
    <xf numFmtId="167" fontId="20" fillId="2" borderId="0" xfId="0" applyNumberFormat="1" applyFont="1" applyFill="1" applyAlignment="1">
      <alignment horizontal="center" vertical="top"/>
    </xf>
    <xf numFmtId="165" fontId="19" fillId="0" borderId="0" xfId="3" applyNumberFormat="1" applyFont="1" applyBorder="1" applyAlignment="1">
      <alignment horizontal="center" vertical="top" wrapText="1"/>
    </xf>
    <xf numFmtId="165" fontId="20" fillId="2" borderId="0" xfId="0" applyNumberFormat="1" applyFont="1" applyFill="1" applyAlignment="1">
      <alignment horizontal="center" vertical="top"/>
    </xf>
    <xf numFmtId="0" fontId="4" fillId="0" borderId="1" xfId="0" applyFont="1" applyBorder="1" applyAlignment="1">
      <alignment horizontal="left" vertical="center" wrapText="1" indent="1"/>
    </xf>
    <xf numFmtId="44" fontId="4" fillId="0" borderId="1" xfId="1" applyFont="1" applyFill="1" applyBorder="1" applyAlignment="1">
      <alignment horizontal="left" vertical="center" indent="1"/>
    </xf>
    <xf numFmtId="0" fontId="4" fillId="0" borderId="84" xfId="0" applyFont="1" applyBorder="1" applyAlignment="1">
      <alignment horizontal="left" vertical="center" wrapText="1" indent="1"/>
    </xf>
    <xf numFmtId="44" fontId="4" fillId="0" borderId="84" xfId="1" applyFont="1" applyFill="1" applyBorder="1" applyAlignment="1">
      <alignment horizontal="left" vertical="center" indent="1"/>
    </xf>
    <xf numFmtId="0" fontId="4" fillId="0" borderId="85" xfId="0" applyFont="1" applyBorder="1" applyAlignment="1">
      <alignment horizontal="left" vertical="center" wrapText="1" indent="1"/>
    </xf>
    <xf numFmtId="44" fontId="4" fillId="0" borderId="85" xfId="1" applyFont="1" applyFill="1" applyBorder="1" applyAlignment="1">
      <alignment horizontal="left" vertical="center" indent="1"/>
    </xf>
    <xf numFmtId="0" fontId="14" fillId="5" borderId="29" xfId="0" applyFont="1" applyFill="1" applyBorder="1" applyAlignment="1">
      <alignment horizontal="left" vertical="center" wrapText="1" indent="1"/>
    </xf>
    <xf numFmtId="0" fontId="4" fillId="0" borderId="42" xfId="0" applyFont="1" applyBorder="1" applyAlignment="1">
      <alignment horizontal="left" vertical="center" wrapText="1" indent="1"/>
    </xf>
    <xf numFmtId="0" fontId="4" fillId="0" borderId="45" xfId="0" applyFont="1" applyBorder="1" applyAlignment="1">
      <alignment horizontal="left" vertical="center" wrapText="1" indent="1"/>
    </xf>
    <xf numFmtId="0" fontId="4" fillId="8" borderId="52" xfId="0" applyFont="1" applyFill="1" applyBorder="1" applyAlignment="1">
      <alignment horizontal="left" vertical="center" wrapText="1" indent="1"/>
    </xf>
    <xf numFmtId="0" fontId="4" fillId="0" borderId="46" xfId="0" applyFont="1" applyBorder="1" applyAlignment="1">
      <alignment horizontal="left" vertical="center" wrapText="1" indent="1"/>
    </xf>
    <xf numFmtId="49" fontId="4" fillId="0" borderId="85" xfId="1" applyNumberFormat="1" applyFont="1" applyFill="1" applyBorder="1" applyAlignment="1">
      <alignment horizontal="left" vertical="center" wrapText="1" indent="1"/>
    </xf>
    <xf numFmtId="49" fontId="4" fillId="0" borderId="1" xfId="1" applyNumberFormat="1" applyFont="1" applyFill="1" applyBorder="1" applyAlignment="1">
      <alignment horizontal="left" vertical="center" wrapText="1" indent="1"/>
    </xf>
    <xf numFmtId="0" fontId="4" fillId="8" borderId="87" xfId="0" applyFont="1" applyFill="1" applyBorder="1" applyAlignment="1">
      <alignment horizontal="left" vertical="center" wrapText="1" indent="1"/>
    </xf>
    <xf numFmtId="0" fontId="4" fillId="9" borderId="52" xfId="0" applyFont="1" applyFill="1" applyBorder="1" applyAlignment="1">
      <alignment horizontal="left" vertical="center" wrapText="1" indent="1"/>
    </xf>
    <xf numFmtId="49" fontId="4" fillId="0" borderId="84" xfId="1" applyNumberFormat="1" applyFont="1" applyFill="1" applyBorder="1" applyAlignment="1">
      <alignment horizontal="left" vertical="center" wrapText="1" indent="1"/>
    </xf>
    <xf numFmtId="0" fontId="4" fillId="9" borderId="53" xfId="0" applyFont="1" applyFill="1" applyBorder="1" applyAlignment="1">
      <alignment horizontal="left" vertical="center" wrapText="1" indent="1"/>
    </xf>
    <xf numFmtId="164" fontId="7" fillId="3" borderId="36" xfId="0" applyNumberFormat="1" applyFont="1" applyFill="1" applyBorder="1" applyAlignment="1">
      <alignment horizontal="center" vertical="center"/>
    </xf>
    <xf numFmtId="0" fontId="4" fillId="4" borderId="74" xfId="0" applyFont="1" applyFill="1" applyBorder="1" applyAlignment="1">
      <alignment horizontal="left" vertical="top" wrapText="1"/>
    </xf>
    <xf numFmtId="0" fontId="4" fillId="4" borderId="72" xfId="0" applyFont="1" applyFill="1" applyBorder="1" applyAlignment="1">
      <alignment horizontal="left" vertical="top" wrapText="1"/>
    </xf>
    <xf numFmtId="0" fontId="4" fillId="4" borderId="39" xfId="0" applyFont="1" applyFill="1" applyBorder="1" applyAlignment="1">
      <alignment horizontal="left" vertical="top" wrapText="1"/>
    </xf>
    <xf numFmtId="0" fontId="4" fillId="4" borderId="76" xfId="0" applyFont="1" applyFill="1" applyBorder="1" applyAlignment="1">
      <alignment horizontal="left" vertical="top" wrapText="1"/>
    </xf>
    <xf numFmtId="0" fontId="4" fillId="4" borderId="40" xfId="0" applyFont="1" applyFill="1" applyBorder="1" applyAlignment="1">
      <alignment horizontal="left" vertical="top" wrapText="1"/>
    </xf>
    <xf numFmtId="0" fontId="4" fillId="4" borderId="77" xfId="0" applyFont="1" applyFill="1" applyBorder="1" applyAlignment="1">
      <alignment horizontal="left" vertical="top" wrapText="1"/>
    </xf>
    <xf numFmtId="164" fontId="4" fillId="4" borderId="72" xfId="0" applyNumberFormat="1" applyFont="1" applyFill="1" applyBorder="1" applyAlignment="1">
      <alignment horizontal="left" vertical="top" wrapText="1"/>
    </xf>
    <xf numFmtId="164" fontId="4" fillId="4" borderId="39" xfId="0" applyNumberFormat="1" applyFont="1" applyFill="1" applyBorder="1" applyAlignment="1">
      <alignment horizontal="left" vertical="top" wrapText="1"/>
    </xf>
    <xf numFmtId="0" fontId="4" fillId="4" borderId="8" xfId="0" applyFont="1" applyFill="1" applyBorder="1" applyAlignment="1">
      <alignment horizontal="left" vertical="top" wrapText="1"/>
    </xf>
    <xf numFmtId="0" fontId="4" fillId="4" borderId="36" xfId="0" applyFont="1" applyFill="1" applyBorder="1" applyAlignment="1">
      <alignment horizontal="left" vertical="top" wrapText="1"/>
    </xf>
    <xf numFmtId="0" fontId="4" fillId="4" borderId="71" xfId="0" applyFont="1" applyFill="1" applyBorder="1" applyAlignment="1">
      <alignment horizontal="left" vertical="top" wrapText="1"/>
    </xf>
    <xf numFmtId="0" fontId="4" fillId="4" borderId="63" xfId="0" applyFont="1" applyFill="1" applyBorder="1" applyAlignment="1">
      <alignment horizontal="left" vertical="top" wrapText="1"/>
    </xf>
    <xf numFmtId="0" fontId="4" fillId="4" borderId="9" xfId="0" applyFont="1" applyFill="1" applyBorder="1" applyAlignment="1">
      <alignment horizontal="left" vertical="top" wrapText="1"/>
    </xf>
    <xf numFmtId="0" fontId="4" fillId="0" borderId="0" xfId="0" quotePrefix="1" applyFont="1" applyAlignment="1">
      <alignment horizontal="right" vertical="top" wrapText="1"/>
    </xf>
    <xf numFmtId="0" fontId="4" fillId="4" borderId="7" xfId="0" applyFont="1" applyFill="1" applyBorder="1" applyAlignment="1">
      <alignment horizontal="left" vertical="top" wrapText="1"/>
    </xf>
    <xf numFmtId="0" fontId="4" fillId="4" borderId="75" xfId="0" applyFont="1" applyFill="1" applyBorder="1" applyAlignment="1">
      <alignment horizontal="left" vertical="top" wrapText="1"/>
    </xf>
    <xf numFmtId="0" fontId="4" fillId="4" borderId="73" xfId="0" applyFont="1" applyFill="1" applyBorder="1" applyAlignment="1">
      <alignment horizontal="left" vertical="top" wrapText="1"/>
    </xf>
    <xf numFmtId="0" fontId="4" fillId="4" borderId="41" xfId="0" applyFont="1" applyFill="1" applyBorder="1" applyAlignment="1">
      <alignment horizontal="left" vertical="top" wrapText="1"/>
    </xf>
    <xf numFmtId="0" fontId="4" fillId="4" borderId="90" xfId="0" applyFont="1" applyFill="1" applyBorder="1" applyAlignment="1">
      <alignment horizontal="left" vertical="top" wrapText="1"/>
    </xf>
    <xf numFmtId="0" fontId="4" fillId="4" borderId="78" xfId="0" applyFont="1" applyFill="1" applyBorder="1" applyAlignment="1">
      <alignment horizontal="left" vertical="top" wrapText="1"/>
    </xf>
    <xf numFmtId="0" fontId="4" fillId="2" borderId="1" xfId="0" applyFont="1" applyFill="1" applyBorder="1" applyAlignment="1">
      <alignment horizontal="left" vertical="top" wrapText="1"/>
    </xf>
    <xf numFmtId="0" fontId="4" fillId="4" borderId="60" xfId="0" applyFont="1" applyFill="1" applyBorder="1" applyAlignment="1">
      <alignment horizontal="left" vertical="top" wrapText="1"/>
    </xf>
    <xf numFmtId="164" fontId="5" fillId="3" borderId="86" xfId="0" applyNumberFormat="1" applyFont="1" applyFill="1" applyBorder="1" applyAlignment="1">
      <alignment horizontal="center" vertical="center" wrapText="1"/>
    </xf>
    <xf numFmtId="3" fontId="4" fillId="4" borderId="60" xfId="0" applyNumberFormat="1" applyFont="1" applyFill="1" applyBorder="1" applyAlignment="1">
      <alignment horizontal="left" vertical="top" wrapText="1"/>
    </xf>
    <xf numFmtId="0" fontId="5" fillId="3" borderId="67" xfId="0" applyFont="1" applyFill="1" applyBorder="1" applyAlignment="1">
      <alignment horizontal="left" vertical="center" wrapText="1"/>
    </xf>
    <xf numFmtId="0" fontId="5" fillId="3" borderId="92" xfId="0" applyFont="1" applyFill="1" applyBorder="1" applyAlignment="1">
      <alignment vertical="center" wrapText="1"/>
    </xf>
    <xf numFmtId="0" fontId="5" fillId="3" borderId="35" xfId="0" applyFont="1" applyFill="1" applyBorder="1" applyAlignment="1">
      <alignment vertical="center" wrapText="1"/>
    </xf>
    <xf numFmtId="0" fontId="5" fillId="3" borderId="89" xfId="0" applyFont="1" applyFill="1" applyBorder="1" applyAlignment="1">
      <alignment vertical="center" wrapText="1"/>
    </xf>
    <xf numFmtId="164" fontId="5" fillId="4" borderId="73" xfId="0" applyNumberFormat="1" applyFont="1" applyFill="1" applyBorder="1" applyAlignment="1" applyProtection="1">
      <alignment horizontal="right" vertical="top" wrapText="1"/>
      <protection hidden="1"/>
    </xf>
    <xf numFmtId="164" fontId="5" fillId="4" borderId="63" xfId="0" applyNumberFormat="1" applyFont="1" applyFill="1" applyBorder="1" applyAlignment="1" applyProtection="1">
      <alignment horizontal="right" vertical="top" wrapText="1"/>
      <protection hidden="1"/>
    </xf>
    <xf numFmtId="164" fontId="5" fillId="4" borderId="89" xfId="0" applyNumberFormat="1" applyFont="1" applyFill="1" applyBorder="1" applyAlignment="1" applyProtection="1">
      <alignment horizontal="right" vertical="top" wrapText="1"/>
      <protection hidden="1"/>
    </xf>
    <xf numFmtId="164" fontId="4" fillId="4" borderId="72" xfId="0" applyNumberFormat="1" applyFont="1" applyFill="1" applyBorder="1" applyAlignment="1" applyProtection="1">
      <alignment horizontal="right" vertical="top" wrapText="1"/>
      <protection hidden="1"/>
    </xf>
    <xf numFmtId="164" fontId="4" fillId="4" borderId="93" xfId="0" applyNumberFormat="1" applyFont="1" applyFill="1" applyBorder="1" applyAlignment="1" applyProtection="1">
      <alignment horizontal="right" vertical="top" wrapText="1"/>
      <protection hidden="1"/>
    </xf>
    <xf numFmtId="164" fontId="4" fillId="4" borderId="60" xfId="0" applyNumberFormat="1" applyFont="1" applyFill="1" applyBorder="1" applyAlignment="1" applyProtection="1">
      <alignment horizontal="right" vertical="top" wrapText="1"/>
      <protection hidden="1"/>
    </xf>
    <xf numFmtId="164" fontId="4" fillId="4" borderId="73" xfId="0" applyNumberFormat="1" applyFont="1" applyFill="1" applyBorder="1" applyAlignment="1" applyProtection="1">
      <alignment horizontal="right" vertical="top" wrapText="1"/>
      <protection hidden="1"/>
    </xf>
    <xf numFmtId="0" fontId="4" fillId="4" borderId="74" xfId="0" applyFont="1" applyFill="1" applyBorder="1" applyAlignment="1" applyProtection="1">
      <alignment horizontal="left" vertical="top" wrapText="1"/>
      <protection hidden="1"/>
    </xf>
    <xf numFmtId="0" fontId="4" fillId="4" borderId="72" xfId="0" applyFont="1" applyFill="1" applyBorder="1" applyAlignment="1" applyProtection="1">
      <alignment horizontal="left" vertical="top" wrapText="1"/>
      <protection hidden="1"/>
    </xf>
    <xf numFmtId="0" fontId="4" fillId="4" borderId="76" xfId="0" applyFont="1" applyFill="1" applyBorder="1" applyAlignment="1" applyProtection="1">
      <alignment horizontal="left" vertical="top" wrapText="1"/>
      <protection hidden="1"/>
    </xf>
    <xf numFmtId="0" fontId="4" fillId="4" borderId="77" xfId="0" applyFont="1" applyFill="1" applyBorder="1" applyAlignment="1" applyProtection="1">
      <alignment horizontal="left" vertical="top" wrapText="1"/>
      <protection hidden="1"/>
    </xf>
    <xf numFmtId="164" fontId="4" fillId="4" borderId="72" xfId="0" applyNumberFormat="1" applyFont="1" applyFill="1" applyBorder="1" applyAlignment="1" applyProtection="1">
      <alignment horizontal="left" vertical="top" wrapText="1"/>
      <protection hidden="1"/>
    </xf>
    <xf numFmtId="0" fontId="0" fillId="0" borderId="0" xfId="0" applyProtection="1">
      <protection hidden="1"/>
    </xf>
    <xf numFmtId="164" fontId="7" fillId="3" borderId="36" xfId="0" applyNumberFormat="1" applyFont="1" applyFill="1" applyBorder="1" applyAlignment="1" applyProtection="1">
      <alignment horizontal="center" vertical="center"/>
      <protection hidden="1"/>
    </xf>
    <xf numFmtId="164" fontId="5" fillId="3" borderId="36" xfId="0" applyNumberFormat="1" applyFont="1" applyFill="1" applyBorder="1" applyAlignment="1" applyProtection="1">
      <alignment horizontal="center" vertical="center" wrapText="1"/>
      <protection hidden="1"/>
    </xf>
    <xf numFmtId="2" fontId="5" fillId="4" borderId="60" xfId="5" applyNumberFormat="1" applyFont="1" applyFill="1" applyBorder="1" applyAlignment="1" applyProtection="1">
      <alignment horizontal="right" vertical="top" wrapText="1"/>
      <protection hidden="1"/>
    </xf>
    <xf numFmtId="0" fontId="4" fillId="4" borderId="8" xfId="0" applyFont="1" applyFill="1" applyBorder="1" applyAlignment="1" applyProtection="1">
      <alignment horizontal="left" vertical="top" wrapText="1"/>
      <protection hidden="1"/>
    </xf>
    <xf numFmtId="0" fontId="4" fillId="4" borderId="71" xfId="0" applyFont="1" applyFill="1" applyBorder="1" applyAlignment="1" applyProtection="1">
      <alignment horizontal="left" vertical="top" wrapText="1"/>
      <protection hidden="1"/>
    </xf>
    <xf numFmtId="0" fontId="4" fillId="4" borderId="36" xfId="0" applyFont="1" applyFill="1" applyBorder="1" applyAlignment="1" applyProtection="1">
      <alignment horizontal="left" vertical="top" wrapText="1"/>
      <protection hidden="1"/>
    </xf>
    <xf numFmtId="0" fontId="4" fillId="4" borderId="75" xfId="0" applyFont="1" applyFill="1" applyBorder="1" applyAlignment="1" applyProtection="1">
      <alignment horizontal="left" vertical="top" wrapText="1"/>
      <protection hidden="1"/>
    </xf>
    <xf numFmtId="0" fontId="4" fillId="4" borderId="73" xfId="0" applyFont="1" applyFill="1" applyBorder="1" applyAlignment="1" applyProtection="1">
      <alignment horizontal="left" vertical="top" wrapText="1"/>
      <protection hidden="1"/>
    </xf>
    <xf numFmtId="0" fontId="4" fillId="4" borderId="78" xfId="0" applyFont="1" applyFill="1" applyBorder="1" applyAlignment="1" applyProtection="1">
      <alignment horizontal="left" vertical="top" wrapText="1"/>
      <protection hidden="1"/>
    </xf>
    <xf numFmtId="0" fontId="4" fillId="4" borderId="38" xfId="0" applyFont="1" applyFill="1" applyBorder="1" applyAlignment="1" applyProtection="1">
      <alignment horizontal="left" vertical="top" wrapText="1"/>
      <protection hidden="1"/>
    </xf>
    <xf numFmtId="0" fontId="4" fillId="4" borderId="39" xfId="0" applyFont="1" applyFill="1" applyBorder="1" applyAlignment="1" applyProtection="1">
      <alignment horizontal="left" vertical="top" wrapText="1"/>
      <protection hidden="1"/>
    </xf>
    <xf numFmtId="0" fontId="4" fillId="4" borderId="40" xfId="0" applyFont="1" applyFill="1" applyBorder="1" applyAlignment="1" applyProtection="1">
      <alignment horizontal="left" vertical="top" wrapText="1"/>
      <protection hidden="1"/>
    </xf>
    <xf numFmtId="164" fontId="4" fillId="4" borderId="39" xfId="0" applyNumberFormat="1" applyFont="1" applyFill="1" applyBorder="1" applyAlignment="1" applyProtection="1">
      <alignment horizontal="left" vertical="top" wrapText="1"/>
      <protection hidden="1"/>
    </xf>
    <xf numFmtId="0" fontId="4" fillId="4" borderId="91" xfId="0" applyFont="1" applyFill="1" applyBorder="1" applyAlignment="1" applyProtection="1">
      <alignment horizontal="left" vertical="top" wrapText="1"/>
      <protection hidden="1"/>
    </xf>
    <xf numFmtId="0" fontId="4" fillId="0" borderId="0" xfId="0" applyFont="1" applyAlignment="1" applyProtection="1">
      <alignment horizontal="right" wrapText="1"/>
      <protection hidden="1"/>
    </xf>
    <xf numFmtId="0" fontId="4" fillId="0" borderId="0" xfId="0" applyFont="1" applyAlignment="1" applyProtection="1">
      <alignment vertical="center"/>
      <protection hidden="1"/>
    </xf>
    <xf numFmtId="164" fontId="5" fillId="4" borderId="71" xfId="0" applyNumberFormat="1" applyFont="1" applyFill="1" applyBorder="1" applyAlignment="1" applyProtection="1">
      <alignment horizontal="right" vertical="top" wrapText="1"/>
      <protection hidden="1"/>
    </xf>
    <xf numFmtId="2" fontId="5" fillId="4" borderId="60" xfId="0" applyNumberFormat="1" applyFont="1" applyFill="1" applyBorder="1" applyAlignment="1" applyProtection="1">
      <alignment horizontal="right" vertical="top" wrapText="1"/>
      <protection hidden="1"/>
    </xf>
    <xf numFmtId="164" fontId="5" fillId="2" borderId="0" xfId="1" applyNumberFormat="1" applyFont="1" applyFill="1" applyBorder="1" applyAlignment="1" applyProtection="1">
      <alignment horizontal="right" vertical="top"/>
      <protection hidden="1"/>
    </xf>
    <xf numFmtId="0" fontId="4" fillId="0" borderId="0" xfId="0" applyFont="1" applyAlignment="1" applyProtection="1">
      <alignment horizontal="left" vertical="center"/>
      <protection hidden="1"/>
    </xf>
    <xf numFmtId="0" fontId="4" fillId="4" borderId="63" xfId="0" applyFont="1" applyFill="1" applyBorder="1" applyAlignment="1" applyProtection="1">
      <alignment horizontal="left" vertical="top" wrapText="1"/>
      <protection hidden="1"/>
    </xf>
    <xf numFmtId="0" fontId="4" fillId="4" borderId="9" xfId="0" applyFont="1" applyFill="1" applyBorder="1" applyAlignment="1" applyProtection="1">
      <alignment horizontal="left" vertical="top" wrapText="1"/>
      <protection hidden="1"/>
    </xf>
    <xf numFmtId="0" fontId="4" fillId="4" borderId="7" xfId="0" applyFont="1" applyFill="1" applyBorder="1" applyAlignment="1" applyProtection="1">
      <alignment horizontal="left" vertical="top" wrapText="1"/>
      <protection hidden="1"/>
    </xf>
    <xf numFmtId="0" fontId="4" fillId="4" borderId="90" xfId="0" applyFont="1" applyFill="1" applyBorder="1" applyAlignment="1" applyProtection="1">
      <alignment horizontal="left" vertical="top" wrapText="1"/>
      <protection hidden="1"/>
    </xf>
    <xf numFmtId="0" fontId="4" fillId="4" borderId="41" xfId="0" applyFont="1" applyFill="1" applyBorder="1" applyAlignment="1" applyProtection="1">
      <alignment horizontal="left" vertical="top" wrapText="1"/>
      <protection hidden="1"/>
    </xf>
    <xf numFmtId="0" fontId="4" fillId="4" borderId="89" xfId="0" applyFont="1" applyFill="1" applyBorder="1" applyAlignment="1" applyProtection="1">
      <alignment horizontal="left" vertical="top" wrapText="1"/>
      <protection hidden="1"/>
    </xf>
    <xf numFmtId="0" fontId="4" fillId="0" borderId="0" xfId="0" applyFont="1" applyAlignment="1" applyProtection="1">
      <alignment horizontal="right"/>
      <protection hidden="1"/>
    </xf>
    <xf numFmtId="0" fontId="4" fillId="4" borderId="60" xfId="0" applyFont="1" applyFill="1" applyBorder="1" applyAlignment="1" applyProtection="1">
      <alignment horizontal="left" vertical="top" wrapText="1"/>
      <protection hidden="1"/>
    </xf>
    <xf numFmtId="3" fontId="4" fillId="4" borderId="60" xfId="0" applyNumberFormat="1" applyFont="1" applyFill="1" applyBorder="1" applyAlignment="1" applyProtection="1">
      <alignment horizontal="left" vertical="top" wrapText="1"/>
      <protection hidden="1"/>
    </xf>
    <xf numFmtId="164" fontId="5" fillId="3" borderId="61" xfId="0" applyNumberFormat="1" applyFont="1" applyFill="1" applyBorder="1" applyAlignment="1" applyProtection="1">
      <alignment horizontal="center" vertical="center" wrapText="1"/>
      <protection hidden="1"/>
    </xf>
    <xf numFmtId="164" fontId="5" fillId="3" borderId="22" xfId="0" applyNumberFormat="1" applyFont="1" applyFill="1" applyBorder="1" applyAlignment="1" applyProtection="1">
      <alignment horizontal="center" vertical="center" wrapText="1"/>
      <protection hidden="1"/>
    </xf>
    <xf numFmtId="164" fontId="5" fillId="3" borderId="62" xfId="0" applyNumberFormat="1" applyFont="1" applyFill="1" applyBorder="1" applyAlignment="1" applyProtection="1">
      <alignment horizontal="center" vertical="center" wrapText="1"/>
      <protection hidden="1"/>
    </xf>
    <xf numFmtId="0" fontId="4" fillId="4" borderId="47" xfId="0" applyFont="1" applyFill="1" applyBorder="1" applyAlignment="1" applyProtection="1">
      <alignment horizontal="left" vertical="top" wrapText="1"/>
      <protection hidden="1"/>
    </xf>
    <xf numFmtId="0" fontId="4" fillId="4" borderId="20" xfId="0" applyFont="1" applyFill="1" applyBorder="1" applyAlignment="1" applyProtection="1">
      <alignment horizontal="left" vertical="top" wrapText="1"/>
      <protection hidden="1"/>
    </xf>
    <xf numFmtId="0" fontId="4" fillId="4" borderId="54" xfId="0" applyFont="1" applyFill="1" applyBorder="1" applyAlignment="1" applyProtection="1">
      <alignment horizontal="left" vertical="top" wrapText="1"/>
      <protection hidden="1"/>
    </xf>
    <xf numFmtId="0" fontId="4" fillId="4" borderId="43" xfId="0" applyFont="1" applyFill="1" applyBorder="1" applyAlignment="1" applyProtection="1">
      <alignment horizontal="left" vertical="top" wrapText="1"/>
      <protection hidden="1"/>
    </xf>
    <xf numFmtId="0" fontId="4" fillId="4" borderId="95" xfId="0" applyFont="1" applyFill="1" applyBorder="1" applyAlignment="1" applyProtection="1">
      <alignment horizontal="left" vertical="top" wrapText="1"/>
      <protection hidden="1"/>
    </xf>
    <xf numFmtId="0" fontId="4" fillId="4" borderId="50" xfId="0" applyFont="1" applyFill="1" applyBorder="1" applyAlignment="1" applyProtection="1">
      <alignment horizontal="left" vertical="top" wrapText="1"/>
      <protection hidden="1"/>
    </xf>
    <xf numFmtId="0" fontId="4" fillId="4" borderId="45" xfId="0" applyFont="1" applyFill="1" applyBorder="1" applyAlignment="1" applyProtection="1">
      <alignment horizontal="left" vertical="top" wrapText="1"/>
      <protection hidden="1"/>
    </xf>
    <xf numFmtId="0" fontId="4" fillId="4" borderId="1" xfId="0" applyFont="1" applyFill="1" applyBorder="1" applyAlignment="1" applyProtection="1">
      <alignment horizontal="left" vertical="top" wrapText="1"/>
      <protection hidden="1"/>
    </xf>
    <xf numFmtId="0" fontId="4" fillId="4" borderId="52" xfId="0" applyFont="1" applyFill="1" applyBorder="1" applyAlignment="1" applyProtection="1">
      <alignment horizontal="left" vertical="top" wrapText="1"/>
      <protection hidden="1"/>
    </xf>
    <xf numFmtId="0" fontId="4" fillId="4" borderId="46" xfId="0" applyFont="1" applyFill="1" applyBorder="1" applyAlignment="1" applyProtection="1">
      <alignment horizontal="left" vertical="top" wrapText="1"/>
      <protection hidden="1"/>
    </xf>
    <xf numFmtId="0" fontId="4" fillId="4" borderId="84" xfId="0" applyFont="1" applyFill="1" applyBorder="1" applyAlignment="1" applyProtection="1">
      <alignment horizontal="left" vertical="top" wrapText="1"/>
      <protection hidden="1"/>
    </xf>
    <xf numFmtId="0" fontId="4" fillId="4" borderId="53" xfId="0" applyFont="1" applyFill="1" applyBorder="1" applyAlignment="1" applyProtection="1">
      <alignment horizontal="left" vertical="top" wrapText="1"/>
      <protection hidden="1"/>
    </xf>
    <xf numFmtId="164" fontId="4" fillId="4" borderId="45" xfId="0" applyNumberFormat="1" applyFont="1" applyFill="1" applyBorder="1" applyAlignment="1" applyProtection="1">
      <alignment horizontal="left" vertical="top" wrapText="1"/>
      <protection hidden="1"/>
    </xf>
    <xf numFmtId="164" fontId="4" fillId="4" borderId="1" xfId="0" applyNumberFormat="1" applyFont="1" applyFill="1" applyBorder="1" applyAlignment="1" applyProtection="1">
      <alignment horizontal="left" vertical="top" wrapText="1"/>
      <protection hidden="1"/>
    </xf>
    <xf numFmtId="164" fontId="4" fillId="4" borderId="52" xfId="0" applyNumberFormat="1" applyFont="1" applyFill="1" applyBorder="1" applyAlignment="1" applyProtection="1">
      <alignment horizontal="left" vertical="top" wrapText="1"/>
      <protection hidden="1"/>
    </xf>
    <xf numFmtId="164" fontId="5" fillId="4" borderId="57" xfId="0" applyNumberFormat="1" applyFont="1" applyFill="1" applyBorder="1" applyAlignment="1" applyProtection="1">
      <alignment horizontal="right" vertical="top" wrapText="1"/>
      <protection hidden="1"/>
    </xf>
    <xf numFmtId="164" fontId="5" fillId="4" borderId="3" xfId="0" applyNumberFormat="1" applyFont="1" applyFill="1" applyBorder="1" applyAlignment="1" applyProtection="1">
      <alignment horizontal="right" vertical="top" wrapText="1"/>
      <protection hidden="1"/>
    </xf>
    <xf numFmtId="164" fontId="5" fillId="4" borderId="56" xfId="0" applyNumberFormat="1" applyFont="1" applyFill="1" applyBorder="1" applyAlignment="1" applyProtection="1">
      <alignment horizontal="right" vertical="top" wrapText="1"/>
      <protection hidden="1"/>
    </xf>
    <xf numFmtId="2" fontId="5" fillId="4" borderId="61" xfId="0" applyNumberFormat="1" applyFont="1" applyFill="1" applyBorder="1" applyAlignment="1" applyProtection="1">
      <alignment horizontal="right" vertical="top" wrapText="1"/>
      <protection hidden="1"/>
    </xf>
    <xf numFmtId="2" fontId="5" fillId="4" borderId="22" xfId="0" applyNumberFormat="1" applyFont="1" applyFill="1" applyBorder="1" applyAlignment="1" applyProtection="1">
      <alignment horizontal="right" vertical="top" wrapText="1"/>
      <protection hidden="1"/>
    </xf>
    <xf numFmtId="2" fontId="5" fillId="4" borderId="68" xfId="0" applyNumberFormat="1" applyFont="1" applyFill="1" applyBorder="1" applyAlignment="1" applyProtection="1">
      <alignment horizontal="right" vertical="top" wrapText="1"/>
      <protection hidden="1"/>
    </xf>
    <xf numFmtId="0" fontId="4" fillId="0" borderId="0" xfId="0" applyFont="1" applyProtection="1">
      <protection hidden="1"/>
    </xf>
    <xf numFmtId="0" fontId="4" fillId="0" borderId="0" xfId="1" applyNumberFormat="1" applyFont="1" applyFill="1" applyBorder="1" applyAlignment="1" applyProtection="1">
      <alignment horizontal="left" vertical="top" wrapText="1"/>
      <protection hidden="1"/>
    </xf>
    <xf numFmtId="0" fontId="4" fillId="4" borderId="66" xfId="0" applyFont="1" applyFill="1" applyBorder="1" applyAlignment="1" applyProtection="1">
      <alignment horizontal="left" vertical="top" wrapText="1"/>
      <protection hidden="1"/>
    </xf>
    <xf numFmtId="0" fontId="4" fillId="4" borderId="14" xfId="0" applyFont="1" applyFill="1" applyBorder="1" applyAlignment="1" applyProtection="1">
      <alignment horizontal="left" vertical="top" wrapText="1"/>
      <protection hidden="1"/>
    </xf>
    <xf numFmtId="0" fontId="4" fillId="4" borderId="68" xfId="0" applyFont="1" applyFill="1" applyBorder="1" applyAlignment="1" applyProtection="1">
      <alignment horizontal="left" vertical="top" wrapText="1"/>
      <protection hidden="1"/>
    </xf>
    <xf numFmtId="0" fontId="4" fillId="4" borderId="65" xfId="0" applyFont="1" applyFill="1" applyBorder="1" applyAlignment="1" applyProtection="1">
      <alignment horizontal="left" vertical="top" wrapText="1"/>
      <protection hidden="1"/>
    </xf>
    <xf numFmtId="0" fontId="4" fillId="4" borderId="18" xfId="0" applyFont="1" applyFill="1" applyBorder="1" applyAlignment="1" applyProtection="1">
      <alignment horizontal="left" vertical="top" wrapText="1"/>
      <protection hidden="1"/>
    </xf>
    <xf numFmtId="0" fontId="4" fillId="4" borderId="55" xfId="0" applyFont="1" applyFill="1" applyBorder="1" applyAlignment="1" applyProtection="1">
      <alignment horizontal="left" vertical="top" wrapText="1"/>
      <protection hidden="1"/>
    </xf>
    <xf numFmtId="0" fontId="4" fillId="4" borderId="15" xfId="0" applyFont="1" applyFill="1" applyBorder="1" applyAlignment="1" applyProtection="1">
      <alignment horizontal="left" vertical="top" wrapText="1"/>
      <protection hidden="1"/>
    </xf>
    <xf numFmtId="0" fontId="4" fillId="4" borderId="13" xfId="0" applyFont="1" applyFill="1" applyBorder="1" applyAlignment="1" applyProtection="1">
      <alignment horizontal="left" vertical="top" wrapText="1"/>
      <protection hidden="1"/>
    </xf>
    <xf numFmtId="0" fontId="4" fillId="4" borderId="16" xfId="0" applyFont="1" applyFill="1" applyBorder="1" applyAlignment="1" applyProtection="1">
      <alignment horizontal="left" vertical="top" wrapText="1"/>
      <protection hidden="1"/>
    </xf>
    <xf numFmtId="0" fontId="4" fillId="4" borderId="44" xfId="0" applyFont="1" applyFill="1" applyBorder="1" applyAlignment="1" applyProtection="1">
      <alignment horizontal="left" vertical="top" wrapText="1"/>
      <protection hidden="1"/>
    </xf>
    <xf numFmtId="0" fontId="4" fillId="4" borderId="12" xfId="0" applyFont="1" applyFill="1" applyBorder="1" applyAlignment="1" applyProtection="1">
      <alignment horizontal="left" vertical="top" wrapText="1"/>
      <protection hidden="1"/>
    </xf>
    <xf numFmtId="0" fontId="4" fillId="4" borderId="57" xfId="0" applyFont="1" applyFill="1" applyBorder="1" applyAlignment="1" applyProtection="1">
      <alignment horizontal="left" vertical="top" wrapText="1"/>
      <protection hidden="1"/>
    </xf>
    <xf numFmtId="0" fontId="4" fillId="4" borderId="3" xfId="0" applyFont="1" applyFill="1" applyBorder="1" applyAlignment="1" applyProtection="1">
      <alignment horizontal="left" vertical="top" wrapText="1"/>
      <protection hidden="1"/>
    </xf>
    <xf numFmtId="0" fontId="4" fillId="4" borderId="56" xfId="0" applyFont="1" applyFill="1" applyBorder="1" applyAlignment="1" applyProtection="1">
      <alignment horizontal="left" vertical="top" wrapText="1"/>
      <protection hidden="1"/>
    </xf>
    <xf numFmtId="0" fontId="4" fillId="4" borderId="11" xfId="0" applyFont="1" applyFill="1" applyBorder="1" applyAlignment="1" applyProtection="1">
      <alignment horizontal="left" vertical="top" wrapText="1"/>
      <protection hidden="1"/>
    </xf>
    <xf numFmtId="0" fontId="4" fillId="4" borderId="51" xfId="0" applyFont="1" applyFill="1" applyBorder="1" applyAlignment="1" applyProtection="1">
      <alignment horizontal="left" vertical="top" wrapText="1"/>
      <protection hidden="1"/>
    </xf>
    <xf numFmtId="0" fontId="4" fillId="4" borderId="67" xfId="0" applyFont="1" applyFill="1" applyBorder="1" applyAlignment="1" applyProtection="1">
      <alignment horizontal="left" vertical="top" wrapText="1"/>
      <protection hidden="1"/>
    </xf>
    <xf numFmtId="0" fontId="4" fillId="4" borderId="69" xfId="0" applyFont="1" applyFill="1" applyBorder="1" applyAlignment="1" applyProtection="1">
      <alignment horizontal="left" vertical="top" wrapText="1"/>
      <protection hidden="1"/>
    </xf>
    <xf numFmtId="0" fontId="4" fillId="4" borderId="17" xfId="0" applyFont="1" applyFill="1" applyBorder="1" applyAlignment="1" applyProtection="1">
      <alignment horizontal="left" vertical="top" wrapText="1"/>
      <protection hidden="1"/>
    </xf>
    <xf numFmtId="164" fontId="4" fillId="4" borderId="57" xfId="0" applyNumberFormat="1" applyFont="1" applyFill="1" applyBorder="1" applyAlignment="1" applyProtection="1">
      <alignment horizontal="right" vertical="top" wrapText="1"/>
      <protection hidden="1"/>
    </xf>
    <xf numFmtId="164" fontId="4" fillId="4" borderId="3" xfId="0" applyNumberFormat="1" applyFont="1" applyFill="1" applyBorder="1" applyAlignment="1" applyProtection="1">
      <alignment horizontal="right" vertical="top" wrapText="1"/>
      <protection hidden="1"/>
    </xf>
    <xf numFmtId="164" fontId="4" fillId="4" borderId="41" xfId="0" applyNumberFormat="1" applyFont="1" applyFill="1" applyBorder="1" applyAlignment="1" applyProtection="1">
      <alignment horizontal="right" vertical="top" wrapText="1"/>
      <protection hidden="1"/>
    </xf>
    <xf numFmtId="164" fontId="4" fillId="4" borderId="45" xfId="0" applyNumberFormat="1" applyFont="1" applyFill="1" applyBorder="1" applyAlignment="1" applyProtection="1">
      <alignment horizontal="right" vertical="top" wrapText="1"/>
      <protection hidden="1"/>
    </xf>
    <xf numFmtId="164" fontId="4" fillId="4" borderId="39" xfId="0" applyNumberFormat="1" applyFont="1" applyFill="1" applyBorder="1" applyAlignment="1" applyProtection="1">
      <alignment horizontal="right" vertical="top" wrapText="1"/>
      <protection hidden="1"/>
    </xf>
    <xf numFmtId="164" fontId="4" fillId="4" borderId="1" xfId="0" applyNumberFormat="1" applyFont="1" applyFill="1" applyBorder="1" applyAlignment="1" applyProtection="1">
      <alignment horizontal="right" vertical="top" wrapText="1"/>
      <protection hidden="1"/>
    </xf>
    <xf numFmtId="164" fontId="4" fillId="4" borderId="52" xfId="0" applyNumberFormat="1" applyFont="1" applyFill="1" applyBorder="1" applyAlignment="1" applyProtection="1">
      <alignment horizontal="right" vertical="top" wrapText="1"/>
      <protection hidden="1"/>
    </xf>
    <xf numFmtId="164" fontId="4" fillId="4" borderId="96" xfId="0" applyNumberFormat="1" applyFont="1" applyFill="1" applyBorder="1" applyAlignment="1" applyProtection="1">
      <alignment horizontal="right" vertical="top" wrapText="1"/>
      <protection hidden="1"/>
    </xf>
    <xf numFmtId="164" fontId="4" fillId="4" borderId="97" xfId="0" applyNumberFormat="1" applyFont="1" applyFill="1" applyBorder="1" applyAlignment="1" applyProtection="1">
      <alignment horizontal="right" vertical="top" wrapText="1"/>
      <protection hidden="1"/>
    </xf>
    <xf numFmtId="164" fontId="4" fillId="4" borderId="98" xfId="0" applyNumberFormat="1" applyFont="1" applyFill="1" applyBorder="1" applyAlignment="1" applyProtection="1">
      <alignment horizontal="right" vertical="top" wrapText="1"/>
      <protection hidden="1"/>
    </xf>
    <xf numFmtId="164" fontId="4" fillId="4" borderId="61" xfId="0" applyNumberFormat="1" applyFont="1" applyFill="1" applyBorder="1" applyAlignment="1" applyProtection="1">
      <alignment horizontal="right" vertical="top" wrapText="1"/>
      <protection hidden="1"/>
    </xf>
    <xf numFmtId="164" fontId="4" fillId="4" borderId="12" xfId="0" applyNumberFormat="1" applyFont="1" applyFill="1" applyBorder="1" applyAlignment="1" applyProtection="1">
      <alignment horizontal="right" vertical="top" wrapText="1"/>
      <protection hidden="1"/>
    </xf>
    <xf numFmtId="164" fontId="4" fillId="4" borderId="64" xfId="0" applyNumberFormat="1" applyFont="1" applyFill="1" applyBorder="1" applyAlignment="1" applyProtection="1">
      <alignment horizontal="right" vertical="top" wrapText="1"/>
      <protection hidden="1"/>
    </xf>
    <xf numFmtId="0" fontId="4" fillId="4" borderId="5" xfId="0" applyFont="1" applyFill="1" applyBorder="1" applyAlignment="1" applyProtection="1">
      <alignment horizontal="left" vertical="top" wrapText="1"/>
      <protection hidden="1"/>
    </xf>
    <xf numFmtId="0" fontId="4" fillId="4" borderId="80" xfId="0" applyFont="1" applyFill="1" applyBorder="1" applyAlignment="1" applyProtection="1">
      <alignment horizontal="left" vertical="top" wrapText="1"/>
      <protection hidden="1"/>
    </xf>
    <xf numFmtId="0" fontId="4" fillId="4" borderId="59" xfId="0" applyFont="1" applyFill="1" applyBorder="1" applyAlignment="1" applyProtection="1">
      <alignment horizontal="left" vertical="top" wrapText="1"/>
      <protection hidden="1"/>
    </xf>
    <xf numFmtId="0" fontId="4" fillId="4" borderId="79" xfId="0" applyFont="1" applyFill="1" applyBorder="1" applyAlignment="1" applyProtection="1">
      <alignment horizontal="left" vertical="top" wrapText="1"/>
      <protection hidden="1"/>
    </xf>
    <xf numFmtId="0" fontId="4" fillId="4" borderId="58" xfId="0" applyFont="1" applyFill="1" applyBorder="1" applyAlignment="1" applyProtection="1">
      <alignment horizontal="left" vertical="top" wrapText="1"/>
      <protection hidden="1"/>
    </xf>
    <xf numFmtId="0" fontId="4" fillId="4" borderId="19" xfId="0" applyFont="1" applyFill="1" applyBorder="1" applyAlignment="1" applyProtection="1">
      <alignment horizontal="left" vertical="top" wrapText="1"/>
      <protection hidden="1"/>
    </xf>
    <xf numFmtId="0" fontId="4" fillId="4" borderId="62" xfId="0" applyFont="1" applyFill="1" applyBorder="1" applyAlignment="1" applyProtection="1">
      <alignment horizontal="left" vertical="top" wrapText="1"/>
      <protection hidden="1"/>
    </xf>
    <xf numFmtId="0" fontId="4" fillId="4" borderId="26" xfId="0" applyFont="1" applyFill="1" applyBorder="1" applyAlignment="1" applyProtection="1">
      <alignment horizontal="left" vertical="top" wrapText="1"/>
      <protection hidden="1"/>
    </xf>
    <xf numFmtId="0" fontId="4" fillId="4" borderId="81" xfId="0" applyFont="1" applyFill="1" applyBorder="1" applyAlignment="1" applyProtection="1">
      <alignment horizontal="left" vertical="top" wrapText="1"/>
      <protection hidden="1"/>
    </xf>
    <xf numFmtId="3" fontId="4" fillId="4" borderId="62" xfId="0" applyNumberFormat="1" applyFont="1" applyFill="1" applyBorder="1" applyAlignment="1" applyProtection="1">
      <alignment horizontal="left" vertical="top" wrapText="1"/>
      <protection hidden="1"/>
    </xf>
    <xf numFmtId="0" fontId="4" fillId="4" borderId="29" xfId="0" applyFont="1" applyFill="1" applyBorder="1" applyAlignment="1" applyProtection="1">
      <alignment horizontal="left" vertical="top" wrapText="1"/>
      <protection hidden="1"/>
    </xf>
    <xf numFmtId="164" fontId="5" fillId="3" borderId="78" xfId="0" applyNumberFormat="1" applyFont="1" applyFill="1" applyBorder="1" applyAlignment="1" applyProtection="1">
      <alignment horizontal="center" vertical="center" wrapText="1"/>
      <protection hidden="1"/>
    </xf>
    <xf numFmtId="49" fontId="5" fillId="0" borderId="0" xfId="0" applyNumberFormat="1" applyFont="1" applyAlignment="1" applyProtection="1">
      <alignment vertical="top"/>
      <protection hidden="1"/>
    </xf>
    <xf numFmtId="0" fontId="5" fillId="0" borderId="0" xfId="0" applyFont="1" applyAlignment="1" applyProtection="1">
      <alignment vertical="top"/>
      <protection hidden="1"/>
    </xf>
    <xf numFmtId="164" fontId="5" fillId="2" borderId="0" xfId="0" applyNumberFormat="1" applyFont="1" applyFill="1" applyAlignment="1" applyProtection="1">
      <alignment vertical="center" wrapText="1"/>
      <protection hidden="1"/>
    </xf>
    <xf numFmtId="2" fontId="4" fillId="0" borderId="0" xfId="0" applyNumberFormat="1" applyFont="1" applyAlignment="1" applyProtection="1">
      <alignment horizontal="left" vertical="center" wrapText="1"/>
      <protection hidden="1"/>
    </xf>
    <xf numFmtId="2" fontId="5" fillId="4" borderId="64" xfId="0" applyNumberFormat="1" applyFont="1" applyFill="1" applyBorder="1" applyAlignment="1" applyProtection="1">
      <alignment horizontal="right" vertical="top" wrapText="1"/>
      <protection hidden="1"/>
    </xf>
    <xf numFmtId="0" fontId="4" fillId="4" borderId="64" xfId="0" applyFont="1" applyFill="1" applyBorder="1" applyAlignment="1" applyProtection="1">
      <alignment horizontal="left" vertical="top" wrapText="1"/>
      <protection hidden="1"/>
    </xf>
    <xf numFmtId="164" fontId="4" fillId="4" borderId="82" xfId="0" applyNumberFormat="1" applyFont="1" applyFill="1" applyBorder="1" applyAlignment="1" applyProtection="1">
      <alignment horizontal="right" vertical="top" wrapText="1"/>
      <protection hidden="1"/>
    </xf>
    <xf numFmtId="164" fontId="4" fillId="4" borderId="88" xfId="0" applyNumberFormat="1" applyFont="1" applyFill="1" applyBorder="1" applyAlignment="1" applyProtection="1">
      <alignment horizontal="right" vertical="top" wrapText="1"/>
      <protection hidden="1"/>
    </xf>
    <xf numFmtId="49" fontId="5" fillId="0" borderId="0" xfId="0" applyNumberFormat="1" applyFont="1" applyAlignment="1" applyProtection="1">
      <alignment horizontal="left" vertical="top"/>
      <protection hidden="1"/>
    </xf>
    <xf numFmtId="165" fontId="21" fillId="2" borderId="0" xfId="0" applyNumberFormat="1" applyFont="1" applyFill="1" applyAlignment="1">
      <alignment horizontal="center" vertical="top"/>
    </xf>
    <xf numFmtId="0" fontId="2" fillId="0" borderId="0" xfId="0" applyFont="1" applyAlignment="1">
      <alignment horizontal="center" vertical="center" wrapText="1"/>
    </xf>
    <xf numFmtId="0" fontId="7" fillId="0" borderId="0" xfId="0" applyFont="1" applyAlignment="1">
      <alignment horizontal="left" vertical="top" wrapText="1"/>
    </xf>
    <xf numFmtId="0" fontId="4" fillId="0" borderId="32" xfId="0" applyFont="1" applyBorder="1" applyAlignment="1">
      <alignment horizontal="left" vertical="center" wrapText="1" indent="1"/>
    </xf>
    <xf numFmtId="0" fontId="4" fillId="0" borderId="33" xfId="0" applyFont="1" applyBorder="1" applyAlignment="1">
      <alignment horizontal="left" vertical="center" wrapText="1" indent="1"/>
    </xf>
    <xf numFmtId="0" fontId="4" fillId="0" borderId="37" xfId="0" applyFont="1" applyBorder="1" applyAlignment="1">
      <alignment horizontal="left" vertical="center" wrapText="1" indent="1"/>
    </xf>
    <xf numFmtId="0" fontId="4" fillId="0" borderId="0" xfId="0" applyFont="1" applyAlignment="1">
      <alignment horizontal="left" vertical="top" wrapText="1"/>
    </xf>
    <xf numFmtId="164" fontId="2" fillId="7" borderId="5" xfId="0" applyNumberFormat="1" applyFont="1" applyFill="1" applyBorder="1" applyAlignment="1">
      <alignment horizontal="center" vertical="center"/>
    </xf>
    <xf numFmtId="164" fontId="2" fillId="7" borderId="6" xfId="0" applyNumberFormat="1" applyFont="1" applyFill="1" applyBorder="1" applyAlignment="1">
      <alignment horizontal="center" vertical="center"/>
    </xf>
    <xf numFmtId="164" fontId="2" fillId="7" borderId="7" xfId="0" applyNumberFormat="1" applyFont="1" applyFill="1" applyBorder="1" applyAlignment="1">
      <alignment horizontal="center" vertical="center"/>
    </xf>
    <xf numFmtId="164" fontId="3" fillId="3" borderId="5" xfId="0" applyNumberFormat="1" applyFont="1" applyFill="1" applyBorder="1" applyAlignment="1">
      <alignment horizontal="center" vertical="center" wrapText="1"/>
    </xf>
    <xf numFmtId="164" fontId="3" fillId="3" borderId="6" xfId="0" applyNumberFormat="1" applyFont="1" applyFill="1" applyBorder="1" applyAlignment="1">
      <alignment horizontal="center" vertical="center" wrapText="1"/>
    </xf>
    <xf numFmtId="164" fontId="3" fillId="3" borderId="7" xfId="0" applyNumberFormat="1" applyFont="1" applyFill="1" applyBorder="1" applyAlignment="1">
      <alignment horizontal="center" vertical="center" wrapText="1"/>
    </xf>
    <xf numFmtId="2" fontId="4" fillId="0" borderId="82" xfId="0" applyNumberFormat="1" applyFont="1" applyBorder="1" applyAlignment="1">
      <alignment horizontal="left" vertical="center" wrapText="1"/>
    </xf>
    <xf numFmtId="2" fontId="4" fillId="0" borderId="11" xfId="0" applyNumberFormat="1" applyFont="1" applyBorder="1" applyAlignment="1">
      <alignment horizontal="left" vertical="center" wrapText="1"/>
    </xf>
    <xf numFmtId="2" fontId="4" fillId="0" borderId="10" xfId="0" applyNumberFormat="1" applyFont="1" applyBorder="1" applyAlignment="1">
      <alignment horizontal="left" vertical="center" wrapText="1"/>
    </xf>
    <xf numFmtId="164" fontId="7" fillId="3" borderId="5" xfId="0" applyNumberFormat="1" applyFont="1" applyFill="1" applyBorder="1" applyAlignment="1">
      <alignment horizontal="left" vertical="center"/>
    </xf>
    <xf numFmtId="164" fontId="7" fillId="3" borderId="6" xfId="0" applyNumberFormat="1" applyFont="1" applyFill="1" applyBorder="1" applyAlignment="1">
      <alignment horizontal="left" vertical="center"/>
    </xf>
    <xf numFmtId="164" fontId="7" fillId="3" borderId="7" xfId="0" applyNumberFormat="1" applyFont="1" applyFill="1" applyBorder="1" applyAlignment="1">
      <alignment horizontal="left" vertical="center"/>
    </xf>
    <xf numFmtId="0" fontId="4" fillId="0" borderId="27" xfId="0" applyFont="1" applyBorder="1" applyAlignment="1">
      <alignment horizontal="left" vertical="top" wrapText="1"/>
    </xf>
    <xf numFmtId="0" fontId="4" fillId="0" borderId="30" xfId="0" applyFont="1" applyBorder="1" applyAlignment="1">
      <alignment horizontal="left" vertical="top" wrapText="1"/>
    </xf>
    <xf numFmtId="0" fontId="4" fillId="0" borderId="40" xfId="0" applyFont="1" applyBorder="1" applyAlignment="1">
      <alignment horizontal="left" vertical="top" wrapText="1"/>
    </xf>
    <xf numFmtId="0" fontId="4" fillId="0" borderId="2" xfId="0" applyFont="1" applyBorder="1" applyAlignment="1">
      <alignment horizontal="left" vertical="top" wrapText="1"/>
    </xf>
    <xf numFmtId="0" fontId="4" fillId="0" borderId="21" xfId="0" applyFont="1" applyBorder="1" applyAlignment="1">
      <alignment horizontal="left" vertical="top" wrapText="1"/>
    </xf>
    <xf numFmtId="0" fontId="4" fillId="0" borderId="39" xfId="0" applyFont="1" applyBorder="1" applyAlignment="1">
      <alignment horizontal="left" vertical="top" wrapText="1"/>
    </xf>
    <xf numFmtId="164" fontId="7" fillId="3" borderId="5" xfId="0" applyNumberFormat="1" applyFont="1" applyFill="1" applyBorder="1" applyAlignment="1">
      <alignment horizontal="center" vertical="center"/>
    </xf>
    <xf numFmtId="164" fontId="7" fillId="3" borderId="7" xfId="0" applyNumberFormat="1" applyFont="1" applyFill="1" applyBorder="1" applyAlignment="1">
      <alignment horizontal="center" vertical="center"/>
    </xf>
    <xf numFmtId="0" fontId="4" fillId="0" borderId="26" xfId="0" applyFont="1" applyBorder="1" applyAlignment="1">
      <alignment horizontal="left" vertical="top" wrapText="1"/>
    </xf>
    <xf numFmtId="0" fontId="4" fillId="0" borderId="34" xfId="0" applyFont="1" applyBorder="1" applyAlignment="1">
      <alignment horizontal="left" vertical="top" wrapText="1"/>
    </xf>
    <xf numFmtId="0" fontId="4" fillId="0" borderId="63" xfId="0" applyFont="1" applyBorder="1" applyAlignment="1">
      <alignment horizontal="left" vertical="top" wrapText="1"/>
    </xf>
    <xf numFmtId="0" fontId="4" fillId="0" borderId="28" xfId="0" applyFont="1" applyBorder="1" applyAlignment="1">
      <alignment horizontal="left" vertical="top" wrapText="1"/>
    </xf>
    <xf numFmtId="0" fontId="4" fillId="0" borderId="31" xfId="0" applyFont="1" applyBorder="1" applyAlignment="1">
      <alignment horizontal="left" vertical="top" wrapText="1"/>
    </xf>
    <xf numFmtId="0" fontId="4" fillId="0" borderId="48" xfId="0" applyFont="1" applyBorder="1" applyAlignment="1">
      <alignment horizontal="left" vertical="top" wrapText="1"/>
    </xf>
    <xf numFmtId="0" fontId="4" fillId="0" borderId="24" xfId="0" applyFont="1" applyBorder="1" applyAlignment="1">
      <alignment horizontal="left" vertical="top" wrapText="1"/>
    </xf>
    <xf numFmtId="0" fontId="4" fillId="0" borderId="25" xfId="0" applyFont="1" applyBorder="1" applyAlignment="1">
      <alignment horizontal="left" vertical="top" wrapText="1"/>
    </xf>
    <xf numFmtId="0" fontId="4" fillId="0" borderId="38" xfId="0" applyFont="1" applyBorder="1" applyAlignment="1">
      <alignment horizontal="left" vertical="top" wrapText="1"/>
    </xf>
    <xf numFmtId="0" fontId="4" fillId="0" borderId="19" xfId="0" applyFont="1" applyBorder="1" applyAlignment="1">
      <alignment horizontal="right" vertical="top" wrapText="1"/>
    </xf>
    <xf numFmtId="0" fontId="4" fillId="0" borderId="9" xfId="0" applyFont="1" applyBorder="1" applyAlignment="1">
      <alignment horizontal="right" vertical="top" wrapText="1"/>
    </xf>
    <xf numFmtId="0" fontId="4" fillId="0" borderId="67" xfId="2" applyBorder="1" applyAlignment="1">
      <alignment horizontal="left" vertical="top" wrapText="1"/>
    </xf>
    <xf numFmtId="0" fontId="4" fillId="0" borderId="66" xfId="2" applyBorder="1" applyAlignment="1">
      <alignment horizontal="left" vertical="top" wrapText="1"/>
    </xf>
    <xf numFmtId="0" fontId="4" fillId="0" borderId="17" xfId="2" applyBorder="1" applyAlignment="1">
      <alignment horizontal="left" vertical="top" wrapText="1"/>
    </xf>
    <xf numFmtId="0" fontId="4" fillId="0" borderId="14" xfId="2" applyBorder="1" applyAlignment="1">
      <alignment horizontal="left" vertical="top" wrapText="1"/>
    </xf>
    <xf numFmtId="0" fontId="4" fillId="0" borderId="26" xfId="0" applyFont="1" applyBorder="1" applyAlignment="1">
      <alignment horizontal="right" vertical="top" wrapText="1"/>
    </xf>
    <xf numFmtId="0" fontId="4" fillId="0" borderId="63" xfId="0" applyFont="1" applyBorder="1" applyAlignment="1">
      <alignment horizontal="right" vertical="top" wrapText="1"/>
    </xf>
    <xf numFmtId="0" fontId="4" fillId="0" borderId="29" xfId="0" quotePrefix="1" applyFont="1" applyBorder="1" applyAlignment="1" applyProtection="1">
      <alignment horizontal="right" vertical="top" wrapText="1"/>
      <protection locked="0"/>
    </xf>
    <xf numFmtId="0" fontId="4" fillId="0" borderId="7" xfId="0" quotePrefix="1" applyFont="1" applyBorder="1" applyAlignment="1" applyProtection="1">
      <alignment horizontal="right" vertical="top" wrapText="1"/>
      <protection locked="0"/>
    </xf>
    <xf numFmtId="0" fontId="4" fillId="2" borderId="22" xfId="1" applyNumberFormat="1" applyFont="1" applyFill="1" applyBorder="1" applyAlignment="1" applyProtection="1">
      <alignment horizontal="left" vertical="top" wrapText="1"/>
    </xf>
    <xf numFmtId="0" fontId="4" fillId="2" borderId="23" xfId="1" applyNumberFormat="1" applyFont="1" applyFill="1" applyBorder="1" applyAlignment="1" applyProtection="1">
      <alignment horizontal="left" vertical="top" wrapText="1"/>
    </xf>
    <xf numFmtId="0" fontId="4" fillId="2" borderId="64" xfId="1" applyNumberFormat="1" applyFont="1" applyFill="1" applyBorder="1" applyAlignment="1" applyProtection="1">
      <alignment horizontal="left" vertical="top" wrapText="1"/>
    </xf>
    <xf numFmtId="164" fontId="7" fillId="3" borderId="5" xfId="0" applyNumberFormat="1" applyFont="1" applyFill="1" applyBorder="1" applyAlignment="1">
      <alignment horizontal="left" vertical="center" wrapText="1"/>
    </xf>
    <xf numFmtId="164" fontId="7" fillId="3" borderId="6" xfId="0" applyNumberFormat="1" applyFont="1" applyFill="1" applyBorder="1" applyAlignment="1">
      <alignment horizontal="left" vertical="center" wrapText="1"/>
    </xf>
    <xf numFmtId="164" fontId="7" fillId="3" borderId="7" xfId="0" applyNumberFormat="1" applyFont="1" applyFill="1" applyBorder="1" applyAlignment="1">
      <alignment horizontal="left" vertical="center" wrapText="1"/>
    </xf>
    <xf numFmtId="0" fontId="5" fillId="3" borderId="29" xfId="0" applyFont="1" applyFill="1" applyBorder="1" applyAlignment="1">
      <alignment horizontal="left" vertical="center" wrapText="1"/>
    </xf>
    <xf numFmtId="0" fontId="5" fillId="3" borderId="7" xfId="0" applyFont="1" applyFill="1" applyBorder="1" applyAlignment="1">
      <alignment horizontal="left" vertical="center" wrapText="1"/>
    </xf>
    <xf numFmtId="0" fontId="4" fillId="0" borderId="22" xfId="0" applyFont="1" applyBorder="1" applyAlignment="1">
      <alignment horizontal="right" vertical="top" wrapText="1"/>
    </xf>
    <xf numFmtId="0" fontId="4" fillId="0" borderId="64" xfId="0" applyFont="1" applyBorder="1" applyAlignment="1">
      <alignment horizontal="right" vertical="top" wrapText="1"/>
    </xf>
    <xf numFmtId="0" fontId="4" fillId="0" borderId="44" xfId="2" applyBorder="1" applyAlignment="1">
      <alignment horizontal="left" vertical="top" wrapText="1"/>
    </xf>
    <xf numFmtId="0" fontId="4" fillId="0" borderId="11" xfId="2" applyBorder="1" applyAlignment="1">
      <alignment horizontal="left" vertical="top" wrapText="1"/>
    </xf>
    <xf numFmtId="0" fontId="4" fillId="0" borderId="2" xfId="0" applyFont="1" applyBorder="1" applyAlignment="1">
      <alignment horizontal="right" vertical="top" wrapText="1"/>
    </xf>
    <xf numFmtId="0" fontId="4" fillId="0" borderId="39" xfId="0" applyFont="1" applyBorder="1" applyAlignment="1">
      <alignment horizontal="right" vertical="top" wrapText="1"/>
    </xf>
    <xf numFmtId="0" fontId="4" fillId="0" borderId="4" xfId="0" applyFont="1" applyBorder="1" applyAlignment="1">
      <alignment horizontal="right" vertical="top" wrapText="1"/>
    </xf>
    <xf numFmtId="0" fontId="4" fillId="0" borderId="41" xfId="0" applyFont="1" applyBorder="1" applyAlignment="1">
      <alignment horizontal="right" vertical="top" wrapText="1"/>
    </xf>
    <xf numFmtId="0" fontId="4" fillId="0" borderId="15" xfId="2" applyBorder="1" applyAlignment="1">
      <alignment horizontal="left" vertical="top" wrapText="1"/>
    </xf>
    <xf numFmtId="0" fontId="4" fillId="0" borderId="13" xfId="2" applyBorder="1" applyAlignment="1">
      <alignment horizontal="left" vertical="top" wrapText="1"/>
    </xf>
    <xf numFmtId="0" fontId="4" fillId="0" borderId="29" xfId="0" applyFont="1" applyBorder="1" applyAlignment="1">
      <alignment horizontal="right" vertical="top" wrapText="1"/>
    </xf>
    <xf numFmtId="0" fontId="4" fillId="0" borderId="7" xfId="0" applyFont="1" applyBorder="1" applyAlignment="1">
      <alignment horizontal="right" vertical="top" wrapText="1"/>
    </xf>
    <xf numFmtId="0" fontId="5" fillId="3" borderId="15" xfId="0" applyFont="1" applyFill="1" applyBorder="1" applyAlignment="1">
      <alignment horizontal="left" vertical="center" wrapText="1"/>
    </xf>
    <xf numFmtId="0" fontId="5" fillId="3" borderId="13" xfId="0" applyFont="1" applyFill="1" applyBorder="1" applyAlignment="1">
      <alignment horizontal="left" vertical="center" wrapText="1"/>
    </xf>
    <xf numFmtId="0" fontId="5" fillId="3" borderId="16" xfId="0" applyFont="1" applyFill="1" applyBorder="1" applyAlignment="1">
      <alignment horizontal="left" vertical="center" wrapText="1"/>
    </xf>
    <xf numFmtId="0" fontId="4" fillId="2" borderId="57" xfId="2" applyFill="1" applyBorder="1" applyAlignment="1">
      <alignment horizontal="left" vertical="top" wrapText="1"/>
    </xf>
    <xf numFmtId="0" fontId="4" fillId="2" borderId="3" xfId="2" applyFill="1" applyBorder="1" applyAlignment="1">
      <alignment horizontal="left" vertical="top" wrapText="1"/>
    </xf>
    <xf numFmtId="0" fontId="4" fillId="2" borderId="56" xfId="2" applyFill="1" applyBorder="1" applyAlignment="1">
      <alignment horizontal="left" vertical="top" wrapText="1"/>
    </xf>
    <xf numFmtId="0" fontId="4" fillId="0" borderId="45" xfId="2" applyBorder="1" applyAlignment="1">
      <alignment horizontal="left" vertical="top" wrapText="1"/>
    </xf>
    <xf numFmtId="0" fontId="4" fillId="0" borderId="1" xfId="2" applyBorder="1" applyAlignment="1">
      <alignment horizontal="left" vertical="top" wrapText="1"/>
    </xf>
    <xf numFmtId="0" fontId="4" fillId="0" borderId="52" xfId="2" applyBorder="1" applyAlignment="1">
      <alignment horizontal="left" vertical="top" wrapText="1"/>
    </xf>
    <xf numFmtId="0" fontId="4" fillId="0" borderId="61" xfId="2" applyBorder="1" applyAlignment="1">
      <alignment horizontal="left" vertical="top" wrapText="1"/>
    </xf>
    <xf numFmtId="0" fontId="4" fillId="0" borderId="12" xfId="2" applyBorder="1" applyAlignment="1">
      <alignment horizontal="left" vertical="top" wrapText="1"/>
    </xf>
    <xf numFmtId="0" fontId="4" fillId="0" borderId="62" xfId="2" applyBorder="1" applyAlignment="1">
      <alignment horizontal="left" vertical="top" wrapText="1"/>
    </xf>
    <xf numFmtId="0" fontId="5" fillId="3" borderId="18" xfId="0" applyFont="1" applyFill="1" applyBorder="1" applyAlignment="1">
      <alignment horizontal="left" vertical="center" wrapText="1"/>
    </xf>
    <xf numFmtId="0" fontId="5" fillId="3" borderId="55" xfId="0" applyFont="1" applyFill="1" applyBorder="1" applyAlignment="1">
      <alignment horizontal="left" vertical="center" wrapText="1"/>
    </xf>
    <xf numFmtId="0" fontId="4" fillId="0" borderId="19" xfId="0" quotePrefix="1" applyFont="1" applyBorder="1" applyAlignment="1" applyProtection="1">
      <alignment horizontal="right" vertical="top" wrapText="1"/>
      <protection locked="0"/>
    </xf>
    <xf numFmtId="0" fontId="4" fillId="0" borderId="9" xfId="0" quotePrefix="1" applyFont="1" applyBorder="1" applyAlignment="1" applyProtection="1">
      <alignment horizontal="right" vertical="top" wrapText="1"/>
      <protection locked="0"/>
    </xf>
    <xf numFmtId="164" fontId="8" fillId="6" borderId="5" xfId="0" applyNumberFormat="1" applyFont="1" applyFill="1" applyBorder="1" applyAlignment="1">
      <alignment horizontal="center" vertical="center"/>
    </xf>
    <xf numFmtId="164" fontId="8" fillId="6" borderId="6" xfId="0" applyNumberFormat="1" applyFont="1" applyFill="1" applyBorder="1" applyAlignment="1">
      <alignment horizontal="center" vertical="center"/>
    </xf>
    <xf numFmtId="164" fontId="8" fillId="6" borderId="7" xfId="0" applyNumberFormat="1" applyFont="1" applyFill="1" applyBorder="1" applyAlignment="1">
      <alignment horizontal="center" vertical="center"/>
    </xf>
    <xf numFmtId="164" fontId="7" fillId="3" borderId="70" xfId="0" applyNumberFormat="1" applyFont="1" applyFill="1" applyBorder="1" applyAlignment="1">
      <alignment horizontal="left" vertical="center" wrapText="1"/>
    </xf>
    <xf numFmtId="164" fontId="7" fillId="3" borderId="35" xfId="0" applyNumberFormat="1" applyFont="1" applyFill="1" applyBorder="1" applyAlignment="1">
      <alignment horizontal="left" vertical="center" wrapText="1"/>
    </xf>
    <xf numFmtId="0" fontId="4" fillId="0" borderId="29" xfId="0" quotePrefix="1" applyFont="1" applyBorder="1" applyAlignment="1">
      <alignment horizontal="right" vertical="top" wrapText="1"/>
    </xf>
    <xf numFmtId="0" fontId="4" fillId="0" borderId="7" xfId="0" quotePrefix="1" applyFont="1" applyBorder="1" applyAlignment="1">
      <alignment horizontal="right" vertical="top" wrapText="1"/>
    </xf>
    <xf numFmtId="0" fontId="4" fillId="0" borderId="59" xfId="2" applyBorder="1" applyAlignment="1">
      <alignment horizontal="left" vertical="top" wrapText="1"/>
    </xf>
    <xf numFmtId="0" fontId="4" fillId="0" borderId="21" xfId="2" applyBorder="1" applyAlignment="1">
      <alignment horizontal="left" vertical="top" wrapText="1"/>
    </xf>
    <xf numFmtId="0" fontId="4" fillId="0" borderId="39" xfId="2" applyBorder="1" applyAlignment="1">
      <alignment horizontal="left" vertical="top" wrapText="1"/>
    </xf>
    <xf numFmtId="0" fontId="4" fillId="0" borderId="19" xfId="0" quotePrefix="1" applyFont="1" applyBorder="1" applyAlignment="1">
      <alignment horizontal="right" vertical="top" wrapText="1"/>
    </xf>
    <xf numFmtId="0" fontId="4" fillId="0" borderId="9" xfId="0" quotePrefix="1" applyFont="1" applyBorder="1" applyAlignment="1">
      <alignment horizontal="right" vertical="top" wrapText="1"/>
    </xf>
    <xf numFmtId="0" fontId="4" fillId="2" borderId="17" xfId="2" applyFill="1" applyBorder="1" applyAlignment="1">
      <alignment horizontal="left" vertical="top" wrapText="1"/>
    </xf>
    <xf numFmtId="0" fontId="4" fillId="2" borderId="14" xfId="2" applyFill="1" applyBorder="1" applyAlignment="1">
      <alignment horizontal="left" vertical="top" wrapText="1"/>
    </xf>
    <xf numFmtId="0" fontId="4" fillId="0" borderId="26" xfId="0" quotePrefix="1" applyFont="1" applyBorder="1" applyAlignment="1">
      <alignment horizontal="right" vertical="top" wrapText="1"/>
    </xf>
    <xf numFmtId="164" fontId="2" fillId="8" borderId="5" xfId="0" applyNumberFormat="1" applyFont="1" applyFill="1" applyBorder="1" applyAlignment="1">
      <alignment horizontal="center" vertical="center"/>
    </xf>
    <xf numFmtId="164" fontId="2" fillId="8" borderId="6" xfId="0" applyNumberFormat="1" applyFont="1" applyFill="1" applyBorder="1" applyAlignment="1">
      <alignment horizontal="center" vertical="center"/>
    </xf>
    <xf numFmtId="164" fontId="2" fillId="8" borderId="7" xfId="0" applyNumberFormat="1" applyFont="1" applyFill="1" applyBorder="1" applyAlignment="1">
      <alignment horizontal="center" vertical="center"/>
    </xf>
    <xf numFmtId="0" fontId="4" fillId="0" borderId="22" xfId="0" quotePrefix="1" applyFont="1" applyBorder="1" applyAlignment="1">
      <alignment horizontal="right" vertical="top" wrapText="1"/>
    </xf>
    <xf numFmtId="0" fontId="4" fillId="0" borderId="64" xfId="0" quotePrefix="1" applyFont="1" applyBorder="1" applyAlignment="1">
      <alignment horizontal="right" vertical="top" wrapText="1"/>
    </xf>
    <xf numFmtId="164" fontId="8" fillId="9" borderId="5" xfId="0" applyNumberFormat="1" applyFont="1" applyFill="1" applyBorder="1" applyAlignment="1">
      <alignment horizontal="center" vertical="center"/>
    </xf>
    <xf numFmtId="164" fontId="8" fillId="9" borderId="6" xfId="0" applyNumberFormat="1" applyFont="1" applyFill="1" applyBorder="1" applyAlignment="1">
      <alignment horizontal="center" vertical="center"/>
    </xf>
    <xf numFmtId="164" fontId="8" fillId="9" borderId="7" xfId="0" applyNumberFormat="1" applyFont="1" applyFill="1" applyBorder="1" applyAlignment="1">
      <alignment horizontal="center" vertical="center"/>
    </xf>
    <xf numFmtId="164" fontId="3" fillId="3" borderId="6" xfId="0" applyNumberFormat="1" applyFont="1" applyFill="1" applyBorder="1" applyAlignment="1">
      <alignment horizontal="center" vertical="center"/>
    </xf>
    <xf numFmtId="164" fontId="3" fillId="3" borderId="7" xfId="0" applyNumberFormat="1" applyFont="1" applyFill="1" applyBorder="1" applyAlignment="1">
      <alignment horizontal="center" vertical="center"/>
    </xf>
    <xf numFmtId="2" fontId="4" fillId="0" borderId="0" xfId="0" applyNumberFormat="1" applyFont="1" applyAlignment="1">
      <alignment horizontal="left" vertical="center" wrapText="1"/>
    </xf>
    <xf numFmtId="0" fontId="4" fillId="0" borderId="99" xfId="0" applyFont="1" applyBorder="1" applyAlignment="1">
      <alignment horizontal="right" vertical="top" wrapText="1"/>
    </xf>
    <xf numFmtId="0" fontId="4" fillId="0" borderId="67" xfId="2" applyBorder="1" applyAlignment="1">
      <alignment horizontal="center" vertical="top" wrapText="1"/>
    </xf>
    <xf numFmtId="0" fontId="4" fillId="0" borderId="66" xfId="2" applyBorder="1" applyAlignment="1">
      <alignment horizontal="center" vertical="top" wrapText="1"/>
    </xf>
    <xf numFmtId="0" fontId="4" fillId="0" borderId="100" xfId="0" applyFont="1" applyBorder="1" applyAlignment="1">
      <alignment horizontal="right" vertical="top" wrapText="1"/>
    </xf>
    <xf numFmtId="0" fontId="4" fillId="0" borderId="94" xfId="2" applyBorder="1" applyAlignment="1">
      <alignment horizontal="left" vertical="top" wrapText="1"/>
    </xf>
    <xf numFmtId="0" fontId="4" fillId="0" borderId="82" xfId="2" applyBorder="1" applyAlignment="1">
      <alignment horizontal="left" vertical="top" wrapText="1"/>
    </xf>
    <xf numFmtId="164" fontId="2" fillId="9" borderId="5" xfId="0" applyNumberFormat="1" applyFont="1" applyFill="1" applyBorder="1" applyAlignment="1">
      <alignment horizontal="center" vertical="center"/>
    </xf>
    <xf numFmtId="164" fontId="2" fillId="9" borderId="6" xfId="0" applyNumberFormat="1" applyFont="1" applyFill="1" applyBorder="1" applyAlignment="1">
      <alignment horizontal="center" vertical="center"/>
    </xf>
    <xf numFmtId="164" fontId="2" fillId="9" borderId="7" xfId="0" applyNumberFormat="1" applyFont="1" applyFill="1" applyBorder="1" applyAlignment="1">
      <alignment horizontal="center" vertical="center"/>
    </xf>
    <xf numFmtId="164" fontId="7" fillId="3" borderId="5" xfId="0" applyNumberFormat="1" applyFont="1" applyFill="1" applyBorder="1" applyAlignment="1" applyProtection="1">
      <alignment horizontal="center" vertical="center"/>
      <protection hidden="1"/>
    </xf>
    <xf numFmtId="164" fontId="7" fillId="3" borderId="6" xfId="0" applyNumberFormat="1" applyFont="1" applyFill="1" applyBorder="1" applyAlignment="1" applyProtection="1">
      <alignment horizontal="center" vertical="center"/>
      <protection hidden="1"/>
    </xf>
    <xf numFmtId="164" fontId="7" fillId="3" borderId="7" xfId="0" applyNumberFormat="1" applyFont="1" applyFill="1" applyBorder="1" applyAlignment="1" applyProtection="1">
      <alignment horizontal="center" vertical="center"/>
      <protection hidden="1"/>
    </xf>
    <xf numFmtId="0" fontId="4" fillId="0" borderId="81" xfId="2" applyBorder="1" applyAlignment="1">
      <alignment horizontal="left" vertical="top" wrapText="1"/>
    </xf>
    <xf numFmtId="0" fontId="4" fillId="0" borderId="23" xfId="2" applyBorder="1" applyAlignment="1">
      <alignment horizontal="left" vertical="top" wrapText="1"/>
    </xf>
    <xf numFmtId="0" fontId="4" fillId="0" borderId="64" xfId="2" applyBorder="1" applyAlignment="1">
      <alignment horizontal="left" vertical="top" wrapText="1"/>
    </xf>
    <xf numFmtId="164" fontId="7" fillId="3" borderId="70" xfId="0" applyNumberFormat="1" applyFont="1" applyFill="1" applyBorder="1" applyAlignment="1" applyProtection="1">
      <alignment horizontal="center" vertical="center"/>
      <protection hidden="1"/>
    </xf>
    <xf numFmtId="164" fontId="7" fillId="3" borderId="35" xfId="0" applyNumberFormat="1" applyFont="1" applyFill="1" applyBorder="1" applyAlignment="1" applyProtection="1">
      <alignment horizontal="center" vertical="center"/>
      <protection hidden="1"/>
    </xf>
    <xf numFmtId="164" fontId="7" fillId="3" borderId="89" xfId="0" applyNumberFormat="1" applyFont="1" applyFill="1" applyBorder="1" applyAlignment="1" applyProtection="1">
      <alignment horizontal="center" vertical="center"/>
      <protection hidden="1"/>
    </xf>
    <xf numFmtId="0" fontId="0" fillId="10" borderId="0" xfId="0" applyFill="1" applyAlignment="1">
      <alignment horizontal="center"/>
    </xf>
  </cellXfs>
  <cellStyles count="6">
    <cellStyle name="Currency" xfId="1" builtinId="4"/>
    <cellStyle name="Heading 3" xfId="3" builtinId="18"/>
    <cellStyle name="Hyperlink" xfId="4" builtinId="8"/>
    <cellStyle name="Normal" xfId="0" builtinId="0"/>
    <cellStyle name="Normal 2" xfId="2" xr:uid="{00000000-0005-0000-0000-000002000000}"/>
    <cellStyle name="Percent" xfId="5" builtinId="5"/>
  </cellStyles>
  <dxfs count="168">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2" defaultPivotStyle="PivotStyleLight16"/>
  <colors>
    <mruColors>
      <color rgb="FFCC66FF"/>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data.bls.gov/timeseries/WPU141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fitToPage="1"/>
  </sheetPr>
  <dimension ref="B1:G13"/>
  <sheetViews>
    <sheetView showGridLines="0" tabSelected="1" zoomScaleNormal="100" workbookViewId="0">
      <selection activeCell="B1" sqref="B1:G1"/>
    </sheetView>
  </sheetViews>
  <sheetFormatPr defaultColWidth="9.140625" defaultRowHeight="14.25" x14ac:dyDescent="0.25"/>
  <cols>
    <col min="1" max="1" width="2.5703125" style="7" customWidth="1"/>
    <col min="2" max="2" width="14.7109375" style="7" bestFit="1" customWidth="1"/>
    <col min="3" max="3" width="55.85546875" style="7" customWidth="1"/>
    <col min="4" max="4" width="31.7109375" style="7" customWidth="1"/>
    <col min="5" max="5" width="40.42578125" style="7" customWidth="1"/>
    <col min="6" max="6" width="13.5703125" style="7" customWidth="1"/>
    <col min="7" max="7" width="9.42578125" style="7" customWidth="1"/>
    <col min="8" max="16384" width="9.140625" style="7"/>
  </cols>
  <sheetData>
    <row r="1" spans="2:7" s="6" customFormat="1" ht="84" customHeight="1" x14ac:dyDescent="0.25">
      <c r="B1" s="316" t="s">
        <v>502</v>
      </c>
      <c r="C1" s="316"/>
      <c r="D1" s="316"/>
      <c r="E1" s="316"/>
      <c r="F1" s="316"/>
      <c r="G1" s="316"/>
    </row>
    <row r="2" spans="2:7" s="6" customFormat="1" ht="60" customHeight="1" x14ac:dyDescent="0.25">
      <c r="B2" s="316" t="s">
        <v>369</v>
      </c>
      <c r="C2" s="316"/>
      <c r="D2" s="316"/>
      <c r="E2" s="316"/>
      <c r="F2" s="316"/>
      <c r="G2" s="316"/>
    </row>
    <row r="3" spans="2:7" s="21" customFormat="1" ht="55.5" customHeight="1" x14ac:dyDescent="0.25">
      <c r="B3" s="321" t="s">
        <v>334</v>
      </c>
      <c r="C3" s="321"/>
      <c r="D3" s="321"/>
      <c r="E3" s="321"/>
      <c r="F3" s="321"/>
      <c r="G3" s="321"/>
    </row>
    <row r="4" spans="2:7" s="8" customFormat="1" ht="33.75" customHeight="1" thickBot="1" x14ac:dyDescent="0.3">
      <c r="B4" s="317" t="s">
        <v>15</v>
      </c>
      <c r="C4" s="317"/>
      <c r="D4" s="17"/>
      <c r="E4" s="17"/>
      <c r="F4" s="17"/>
      <c r="G4" s="17"/>
    </row>
    <row r="5" spans="2:7" ht="36" customHeight="1" thickBot="1" x14ac:dyDescent="0.3">
      <c r="B5" s="22" t="s">
        <v>195</v>
      </c>
      <c r="C5" s="23" t="s">
        <v>149</v>
      </c>
      <c r="D5" s="23" t="s">
        <v>179</v>
      </c>
      <c r="E5" s="154" t="s">
        <v>368</v>
      </c>
      <c r="F5" s="24" t="s">
        <v>18</v>
      </c>
      <c r="G5" s="24" t="s">
        <v>121</v>
      </c>
    </row>
    <row r="6" spans="2:7" s="4" customFormat="1" ht="26.25" thickBot="1" x14ac:dyDescent="0.3">
      <c r="B6" s="155" t="s">
        <v>366</v>
      </c>
      <c r="C6" s="318" t="s">
        <v>367</v>
      </c>
      <c r="D6" s="319"/>
      <c r="E6" s="319"/>
      <c r="F6" s="319"/>
      <c r="G6" s="320"/>
    </row>
    <row r="7" spans="2:7" s="4" customFormat="1" ht="64.5" thickTop="1" x14ac:dyDescent="0.25">
      <c r="B7" s="156" t="s">
        <v>370</v>
      </c>
      <c r="C7" s="148" t="s">
        <v>371</v>
      </c>
      <c r="D7" s="153" t="s">
        <v>378</v>
      </c>
      <c r="E7" s="159" t="s">
        <v>372</v>
      </c>
      <c r="F7" s="152" t="s">
        <v>66</v>
      </c>
      <c r="G7" s="161"/>
    </row>
    <row r="8" spans="2:7" s="4" customFormat="1" ht="63.75" x14ac:dyDescent="0.25">
      <c r="B8" s="156" t="s">
        <v>373</v>
      </c>
      <c r="C8" s="148" t="s">
        <v>374</v>
      </c>
      <c r="D8" s="149" t="s">
        <v>379</v>
      </c>
      <c r="E8" s="160" t="s">
        <v>372</v>
      </c>
      <c r="F8" s="148" t="s">
        <v>375</v>
      </c>
      <c r="G8" s="162"/>
    </row>
    <row r="9" spans="2:7" ht="63.75" x14ac:dyDescent="0.25">
      <c r="B9" s="156" t="s">
        <v>376</v>
      </c>
      <c r="C9" s="148" t="s">
        <v>377</v>
      </c>
      <c r="D9" s="149" t="s">
        <v>317</v>
      </c>
      <c r="E9" s="160" t="s">
        <v>372</v>
      </c>
      <c r="F9" s="148" t="s">
        <v>375</v>
      </c>
      <c r="G9" s="157"/>
    </row>
    <row r="10" spans="2:7" ht="63.75" x14ac:dyDescent="0.25">
      <c r="B10" s="156" t="s">
        <v>380</v>
      </c>
      <c r="C10" s="148" t="s">
        <v>383</v>
      </c>
      <c r="D10" s="149" t="s">
        <v>378</v>
      </c>
      <c r="E10" s="160" t="s">
        <v>372</v>
      </c>
      <c r="F10" s="148" t="s">
        <v>381</v>
      </c>
      <c r="G10" s="162"/>
    </row>
    <row r="11" spans="2:7" ht="63.75" x14ac:dyDescent="0.25">
      <c r="B11" s="156" t="s">
        <v>382</v>
      </c>
      <c r="C11" s="148" t="s">
        <v>384</v>
      </c>
      <c r="D11" s="149" t="s">
        <v>379</v>
      </c>
      <c r="E11" s="160" t="s">
        <v>372</v>
      </c>
      <c r="F11" s="148" t="s">
        <v>385</v>
      </c>
      <c r="G11" s="157"/>
    </row>
    <row r="12" spans="2:7" ht="64.5" thickBot="1" x14ac:dyDescent="0.3">
      <c r="B12" s="158" t="s">
        <v>386</v>
      </c>
      <c r="C12" s="150" t="s">
        <v>387</v>
      </c>
      <c r="D12" s="151" t="s">
        <v>317</v>
      </c>
      <c r="E12" s="163" t="s">
        <v>372</v>
      </c>
      <c r="F12" s="150" t="s">
        <v>385</v>
      </c>
      <c r="G12" s="164"/>
    </row>
    <row r="13" spans="2:7" ht="15" thickTop="1" x14ac:dyDescent="0.25"/>
  </sheetData>
  <sheetProtection algorithmName="SHA-512" hashValue="5/q7GEJ9KDLucL6VWMW1C5A9pchRIC5/QwpafOuT13aSqnZQjoSvKPzi+KZyt41YX8for0NtheJTmIPCXv1uGA==" saltValue="IiqnBAysTLfKxglLPJpcqA==" spinCount="100000" sheet="1" objects="1" scenarios="1"/>
  <mergeCells count="5">
    <mergeCell ref="B1:G1"/>
    <mergeCell ref="B4:C4"/>
    <mergeCell ref="C6:G6"/>
    <mergeCell ref="B2:G2"/>
    <mergeCell ref="B3:G3"/>
  </mergeCells>
  <phoneticPr fontId="22" type="noConversion"/>
  <pageMargins left="0.5" right="0.5" top="0.75" bottom="0.25" header="0.3" footer="0.3"/>
  <pageSetup scale="63"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C66FF"/>
    <pageSetUpPr autoPageBreaks="0" fitToPage="1"/>
  </sheetPr>
  <dimension ref="B1:K127"/>
  <sheetViews>
    <sheetView showGridLines="0" view="pageBreakPreview" topLeftCell="A13" zoomScaleNormal="100" zoomScaleSheetLayoutView="100" workbookViewId="0">
      <selection activeCell="B2" sqref="B2"/>
    </sheetView>
  </sheetViews>
  <sheetFormatPr defaultColWidth="9.140625" defaultRowHeight="12.75" x14ac:dyDescent="0.2"/>
  <cols>
    <col min="1" max="1" width="9.140625" style="2"/>
    <col min="2" max="2" width="19.140625" style="2" customWidth="1"/>
    <col min="3" max="3" width="62.85546875" style="2" customWidth="1"/>
    <col min="4" max="4" width="14.7109375" style="2" customWidth="1"/>
    <col min="5" max="5" width="20.7109375" style="2" customWidth="1"/>
    <col min="6" max="6" width="2.7109375" style="2" customWidth="1"/>
    <col min="7" max="7" width="20.7109375" style="5" customWidth="1"/>
    <col min="8" max="8" width="2.7109375" style="2" customWidth="1"/>
    <col min="9" max="10" width="20.7109375" style="2" customWidth="1"/>
    <col min="11" max="16384" width="9.140625" style="2"/>
  </cols>
  <sheetData>
    <row r="1" spans="2:11" ht="18" customHeight="1" x14ac:dyDescent="0.2">
      <c r="B1" s="33" t="s">
        <v>324</v>
      </c>
      <c r="G1" s="2"/>
    </row>
    <row r="2" spans="2:11" s="32" customFormat="1" ht="18" customHeight="1" thickBot="1" x14ac:dyDescent="0.3">
      <c r="B2" s="32" t="str">
        <f>'Attachment 1 - Summary'!B2</f>
        <v>PC69857 AT New York City, LLC</v>
      </c>
      <c r="C2" s="34"/>
      <c r="D2" s="34"/>
      <c r="E2" s="34"/>
      <c r="F2" s="34"/>
      <c r="G2" s="34"/>
      <c r="H2" s="34"/>
      <c r="I2" s="34"/>
      <c r="J2" s="34"/>
      <c r="K2" s="34"/>
    </row>
    <row r="3" spans="2:11" ht="24" thickBot="1" x14ac:dyDescent="0.25">
      <c r="B3" s="322" t="s">
        <v>102</v>
      </c>
      <c r="C3" s="323"/>
      <c r="D3" s="323"/>
      <c r="E3" s="324"/>
      <c r="F3" s="10"/>
      <c r="G3" s="10"/>
      <c r="H3" s="10"/>
    </row>
    <row r="4" spans="2:11" ht="51" customHeight="1" thickBot="1" x14ac:dyDescent="0.25">
      <c r="B4" s="325" t="s">
        <v>120</v>
      </c>
      <c r="C4" s="326"/>
      <c r="D4" s="326"/>
      <c r="E4" s="327"/>
      <c r="F4" s="10"/>
      <c r="G4" s="10"/>
      <c r="H4" s="10"/>
    </row>
    <row r="5" spans="2:11" s="4" customFormat="1" ht="11.25" customHeight="1" thickBot="1" x14ac:dyDescent="0.3">
      <c r="B5" s="328"/>
      <c r="C5" s="329"/>
      <c r="D5" s="329"/>
      <c r="E5" s="330"/>
      <c r="F5" s="330"/>
      <c r="G5" s="330"/>
    </row>
    <row r="6" spans="2:11" s="9" customFormat="1" ht="32.25" thickBot="1" x14ac:dyDescent="0.25">
      <c r="B6" s="331" t="s">
        <v>151</v>
      </c>
      <c r="C6" s="332"/>
      <c r="D6" s="332"/>
      <c r="E6" s="333"/>
      <c r="F6" s="42"/>
      <c r="G6" s="126" t="s">
        <v>199</v>
      </c>
      <c r="H6" s="42"/>
      <c r="I6" s="340" t="s">
        <v>201</v>
      </c>
      <c r="J6" s="341"/>
    </row>
    <row r="7" spans="2:11" s="4" customFormat="1" ht="15" customHeight="1" thickBot="1" x14ac:dyDescent="0.3">
      <c r="B7" s="59" t="s">
        <v>6</v>
      </c>
      <c r="C7" s="35" t="s">
        <v>166</v>
      </c>
      <c r="D7" s="38"/>
      <c r="E7" s="46"/>
      <c r="F7" s="43"/>
      <c r="G7" s="102" t="s">
        <v>17</v>
      </c>
      <c r="H7" s="43"/>
      <c r="I7" s="47" t="s">
        <v>17</v>
      </c>
      <c r="J7" s="53" t="s">
        <v>19</v>
      </c>
    </row>
    <row r="8" spans="2:11" ht="65.25" thickTop="1" thickBot="1" x14ac:dyDescent="0.25">
      <c r="B8" s="60" t="s">
        <v>9</v>
      </c>
      <c r="C8" s="348" t="s">
        <v>152</v>
      </c>
      <c r="D8" s="349"/>
      <c r="E8" s="350"/>
      <c r="F8" s="15"/>
      <c r="G8" s="103" t="s">
        <v>196</v>
      </c>
      <c r="H8" s="15"/>
      <c r="I8" s="48" t="s">
        <v>271</v>
      </c>
      <c r="J8" s="54" t="s">
        <v>273</v>
      </c>
    </row>
    <row r="9" spans="2:11" s="9" customFormat="1" ht="44.25" customHeight="1" thickTop="1" thickBot="1" x14ac:dyDescent="0.25">
      <c r="B9" s="60" t="s">
        <v>136</v>
      </c>
      <c r="C9" s="348" t="s">
        <v>153</v>
      </c>
      <c r="D9" s="349"/>
      <c r="E9" s="350"/>
      <c r="F9" s="15"/>
      <c r="G9" s="103" t="s">
        <v>197</v>
      </c>
      <c r="H9" s="15"/>
      <c r="I9" s="48" t="s">
        <v>272</v>
      </c>
      <c r="J9" s="54" t="s">
        <v>272</v>
      </c>
    </row>
    <row r="10" spans="2:11" ht="12.75" customHeight="1" thickTop="1" x14ac:dyDescent="0.2">
      <c r="B10" s="61" t="s">
        <v>0</v>
      </c>
      <c r="C10" s="337" t="s">
        <v>155</v>
      </c>
      <c r="D10" s="338"/>
      <c r="E10" s="339"/>
      <c r="F10" s="15"/>
      <c r="G10" s="96" t="s">
        <v>181</v>
      </c>
      <c r="H10" s="15"/>
      <c r="I10" s="49" t="s">
        <v>185</v>
      </c>
      <c r="J10" s="55" t="s">
        <v>185</v>
      </c>
    </row>
    <row r="11" spans="2:11" x14ac:dyDescent="0.2">
      <c r="B11" s="61" t="s">
        <v>1</v>
      </c>
      <c r="C11" s="337" t="s">
        <v>154</v>
      </c>
      <c r="D11" s="338"/>
      <c r="E11" s="339"/>
      <c r="F11" s="15"/>
      <c r="G11" s="96">
        <v>33503</v>
      </c>
      <c r="H11" s="15"/>
      <c r="I11" s="49" t="s">
        <v>190</v>
      </c>
      <c r="J11" s="55" t="s">
        <v>190</v>
      </c>
    </row>
    <row r="12" spans="2:11" ht="12.75" customHeight="1" thickBot="1" x14ac:dyDescent="0.25">
      <c r="B12" s="62" t="s">
        <v>2</v>
      </c>
      <c r="C12" s="334" t="s">
        <v>156</v>
      </c>
      <c r="D12" s="335"/>
      <c r="E12" s="336"/>
      <c r="F12" s="15"/>
      <c r="G12" s="104">
        <v>3500</v>
      </c>
      <c r="H12" s="15"/>
      <c r="I12" s="50" t="s">
        <v>191</v>
      </c>
      <c r="J12" s="56" t="s">
        <v>191</v>
      </c>
    </row>
    <row r="13" spans="2:11" ht="13.5" thickTop="1" x14ac:dyDescent="0.2">
      <c r="B13" s="61" t="s">
        <v>3</v>
      </c>
      <c r="C13" s="337" t="s">
        <v>158</v>
      </c>
      <c r="D13" s="338"/>
      <c r="E13" s="339"/>
      <c r="F13" s="15"/>
      <c r="G13" s="96" t="s">
        <v>182</v>
      </c>
      <c r="H13" s="15"/>
      <c r="I13" s="49" t="s">
        <v>182</v>
      </c>
      <c r="J13" s="55" t="s">
        <v>182</v>
      </c>
    </row>
    <row r="14" spans="2:11" x14ac:dyDescent="0.2">
      <c r="B14" s="61" t="s">
        <v>4</v>
      </c>
      <c r="C14" s="337" t="s">
        <v>157</v>
      </c>
      <c r="D14" s="338"/>
      <c r="E14" s="339"/>
      <c r="F14" s="15"/>
      <c r="G14" s="96" t="s">
        <v>183</v>
      </c>
      <c r="H14" s="15"/>
      <c r="I14" s="49" t="s">
        <v>192</v>
      </c>
      <c r="J14" s="55" t="s">
        <v>192</v>
      </c>
    </row>
    <row r="15" spans="2:11" ht="15.75" customHeight="1" thickBot="1" x14ac:dyDescent="0.25">
      <c r="B15" s="63" t="s">
        <v>5</v>
      </c>
      <c r="C15" s="334" t="s">
        <v>159</v>
      </c>
      <c r="D15" s="335"/>
      <c r="E15" s="336"/>
      <c r="F15" s="15"/>
      <c r="G15" s="105" t="s">
        <v>183</v>
      </c>
      <c r="H15" s="15"/>
      <c r="I15" s="51" t="s">
        <v>192</v>
      </c>
      <c r="J15" s="57" t="s">
        <v>192</v>
      </c>
    </row>
    <row r="16" spans="2:11" ht="29.25" customHeight="1" thickTop="1" x14ac:dyDescent="0.2">
      <c r="B16" s="61" t="s">
        <v>101</v>
      </c>
      <c r="C16" s="345" t="s">
        <v>161</v>
      </c>
      <c r="D16" s="346"/>
      <c r="E16" s="347"/>
      <c r="F16" s="15"/>
      <c r="G16" s="106">
        <v>100</v>
      </c>
      <c r="H16" s="15"/>
      <c r="I16" s="52">
        <v>100</v>
      </c>
      <c r="J16" s="58">
        <v>100</v>
      </c>
    </row>
    <row r="17" spans="2:10" ht="30.75" customHeight="1" thickBot="1" x14ac:dyDescent="0.25">
      <c r="B17" s="63" t="s">
        <v>43</v>
      </c>
      <c r="C17" s="334" t="s">
        <v>160</v>
      </c>
      <c r="D17" s="335"/>
      <c r="E17" s="336"/>
      <c r="F17" s="15"/>
      <c r="G17" s="105" t="s">
        <v>198</v>
      </c>
      <c r="H17" s="15"/>
      <c r="I17" s="51" t="s">
        <v>252</v>
      </c>
      <c r="J17" s="57" t="s">
        <v>252</v>
      </c>
    </row>
    <row r="18" spans="2:10" s="11" customFormat="1" ht="14.25" thickTop="1" thickBot="1" x14ac:dyDescent="0.25">
      <c r="D18" s="12"/>
      <c r="E18" s="12"/>
      <c r="F18" s="12"/>
      <c r="G18" s="12"/>
      <c r="H18" s="12"/>
    </row>
    <row r="19" spans="2:10" s="13" customFormat="1" ht="32.25" thickBot="1" x14ac:dyDescent="0.25">
      <c r="B19" s="331" t="s">
        <v>150</v>
      </c>
      <c r="C19" s="332"/>
      <c r="D19" s="332"/>
      <c r="E19" s="333"/>
      <c r="F19" s="42"/>
      <c r="G19" s="126" t="s">
        <v>199</v>
      </c>
      <c r="H19" s="42"/>
      <c r="I19" s="340" t="s">
        <v>201</v>
      </c>
      <c r="J19" s="341"/>
    </row>
    <row r="20" spans="2:10" s="4" customFormat="1" ht="15" customHeight="1" thickBot="1" x14ac:dyDescent="0.3">
      <c r="B20" s="36" t="s">
        <v>6</v>
      </c>
      <c r="C20" s="28" t="s">
        <v>166</v>
      </c>
      <c r="D20" s="39"/>
      <c r="E20" s="66"/>
      <c r="F20" s="43"/>
      <c r="G20" s="47" t="s">
        <v>17</v>
      </c>
      <c r="H20" s="43"/>
      <c r="I20" s="47" t="s">
        <v>17</v>
      </c>
      <c r="J20" s="37" t="s">
        <v>19</v>
      </c>
    </row>
    <row r="21" spans="2:10" ht="56.25" customHeight="1" x14ac:dyDescent="0.2">
      <c r="B21" s="64" t="s">
        <v>42</v>
      </c>
      <c r="C21" s="342" t="s">
        <v>162</v>
      </c>
      <c r="D21" s="343"/>
      <c r="E21" s="344"/>
      <c r="F21" s="15"/>
      <c r="G21" s="107">
        <v>57180.651000000005</v>
      </c>
      <c r="H21" s="15"/>
      <c r="I21" s="67">
        <v>58302.750000000007</v>
      </c>
      <c r="J21" s="69">
        <v>64198.959000000003</v>
      </c>
    </row>
    <row r="22" spans="2:10" ht="42.75" customHeight="1" x14ac:dyDescent="0.2">
      <c r="B22" s="61" t="s">
        <v>20</v>
      </c>
      <c r="C22" s="337" t="s">
        <v>163</v>
      </c>
      <c r="D22" s="338"/>
      <c r="E22" s="339"/>
      <c r="F22" s="15"/>
      <c r="G22" s="108">
        <v>941.39100000000008</v>
      </c>
      <c r="H22" s="15"/>
      <c r="I22" s="68" t="s">
        <v>193</v>
      </c>
      <c r="J22" s="70" t="s">
        <v>193</v>
      </c>
    </row>
    <row r="23" spans="2:10" ht="33" customHeight="1" thickBot="1" x14ac:dyDescent="0.25">
      <c r="B23" s="65" t="s">
        <v>41</v>
      </c>
      <c r="C23" s="361" t="s">
        <v>164</v>
      </c>
      <c r="D23" s="362"/>
      <c r="E23" s="363"/>
      <c r="F23" s="1"/>
      <c r="G23" s="109">
        <v>1</v>
      </c>
      <c r="H23" s="1"/>
      <c r="I23" s="71">
        <v>1</v>
      </c>
      <c r="J23" s="72">
        <v>1</v>
      </c>
    </row>
    <row r="24" spans="2:10" ht="13.5" thickBot="1" x14ac:dyDescent="0.25">
      <c r="B24" s="137"/>
      <c r="C24" s="1"/>
      <c r="D24" s="1"/>
      <c r="E24" s="1"/>
      <c r="F24" s="1"/>
      <c r="G24" s="14"/>
      <c r="H24" s="1"/>
    </row>
    <row r="25" spans="2:10" s="9" customFormat="1" ht="32.25" thickBot="1" x14ac:dyDescent="0.25">
      <c r="B25" s="364" t="s">
        <v>165</v>
      </c>
      <c r="C25" s="365"/>
      <c r="D25" s="365"/>
      <c r="E25" s="366"/>
      <c r="F25" s="44"/>
      <c r="G25" s="126" t="s">
        <v>199</v>
      </c>
      <c r="H25" s="42"/>
      <c r="I25" s="340" t="s">
        <v>201</v>
      </c>
      <c r="J25" s="341"/>
    </row>
    <row r="26" spans="2:10" s="3" customFormat="1" ht="15" customHeight="1" thickBot="1" x14ac:dyDescent="0.3">
      <c r="B26" s="36" t="s">
        <v>6</v>
      </c>
      <c r="C26" s="25" t="s">
        <v>7</v>
      </c>
      <c r="D26" s="367" t="s">
        <v>166</v>
      </c>
      <c r="E26" s="368"/>
      <c r="F26" s="45"/>
      <c r="G26" s="102" t="s">
        <v>17</v>
      </c>
      <c r="H26" s="45"/>
      <c r="I26" s="47" t="s">
        <v>17</v>
      </c>
      <c r="J26" s="37" t="s">
        <v>19</v>
      </c>
    </row>
    <row r="27" spans="2:10" s="15" customFormat="1" ht="39" thickBot="1" x14ac:dyDescent="0.3">
      <c r="B27" s="73" t="s">
        <v>8</v>
      </c>
      <c r="C27" s="30" t="s">
        <v>141</v>
      </c>
      <c r="D27" s="351" t="s">
        <v>118</v>
      </c>
      <c r="E27" s="352"/>
      <c r="F27" s="40"/>
      <c r="G27" s="94">
        <v>9900</v>
      </c>
      <c r="H27" s="40"/>
      <c r="I27" s="79" t="s">
        <v>274</v>
      </c>
      <c r="J27" s="85" t="s">
        <v>274</v>
      </c>
    </row>
    <row r="28" spans="2:10" s="15" customFormat="1" x14ac:dyDescent="0.25">
      <c r="B28" s="353" t="s">
        <v>21</v>
      </c>
      <c r="C28" s="355" t="s">
        <v>89</v>
      </c>
      <c r="D28" s="357" t="s">
        <v>67</v>
      </c>
      <c r="E28" s="358"/>
      <c r="F28" s="40"/>
      <c r="G28" s="95">
        <v>4</v>
      </c>
      <c r="H28" s="40"/>
      <c r="I28" s="80">
        <v>4</v>
      </c>
      <c r="J28" s="86">
        <v>4</v>
      </c>
    </row>
    <row r="29" spans="2:10" s="15" customFormat="1" ht="13.5" thickBot="1" x14ac:dyDescent="0.3">
      <c r="B29" s="354"/>
      <c r="C29" s="356"/>
      <c r="D29" s="351" t="s">
        <v>68</v>
      </c>
      <c r="E29" s="352"/>
      <c r="F29" s="40"/>
      <c r="G29" s="97">
        <v>16</v>
      </c>
      <c r="H29" s="40"/>
      <c r="I29" s="81">
        <v>16</v>
      </c>
      <c r="J29" s="87">
        <v>16</v>
      </c>
    </row>
    <row r="30" spans="2:10" s="15" customFormat="1" ht="13.5" thickBot="1" x14ac:dyDescent="0.3">
      <c r="B30" s="74" t="s">
        <v>123</v>
      </c>
      <c r="C30" s="31" t="s">
        <v>119</v>
      </c>
      <c r="D30" s="359"/>
      <c r="E30" s="360"/>
      <c r="F30" s="41"/>
      <c r="G30" s="94"/>
      <c r="H30" s="41"/>
      <c r="I30" s="79"/>
      <c r="J30" s="85"/>
    </row>
    <row r="31" spans="2:10" s="15" customFormat="1" x14ac:dyDescent="0.25">
      <c r="B31" s="353" t="s">
        <v>59</v>
      </c>
      <c r="C31" s="355"/>
      <c r="D31" s="357" t="s">
        <v>58</v>
      </c>
      <c r="E31" s="358"/>
      <c r="F31" s="40"/>
      <c r="G31" s="95" t="s">
        <v>202</v>
      </c>
      <c r="H31" s="40"/>
      <c r="I31" s="80" t="s">
        <v>275</v>
      </c>
      <c r="J31" s="86" t="s">
        <v>275</v>
      </c>
    </row>
    <row r="32" spans="2:10" s="15" customFormat="1" x14ac:dyDescent="0.25">
      <c r="B32" s="371"/>
      <c r="C32" s="372"/>
      <c r="D32" s="373" t="s">
        <v>57</v>
      </c>
      <c r="E32" s="374"/>
      <c r="F32" s="40"/>
      <c r="G32" s="96" t="s">
        <v>203</v>
      </c>
      <c r="H32" s="40"/>
      <c r="I32" s="49" t="s">
        <v>276</v>
      </c>
      <c r="J32" s="55" t="s">
        <v>276</v>
      </c>
    </row>
    <row r="33" spans="2:10" s="15" customFormat="1" x14ac:dyDescent="0.25">
      <c r="B33" s="371"/>
      <c r="C33" s="372"/>
      <c r="D33" s="373" t="s">
        <v>69</v>
      </c>
      <c r="E33" s="374"/>
      <c r="F33" s="40"/>
      <c r="G33" s="96" t="s">
        <v>204</v>
      </c>
      <c r="H33" s="40"/>
      <c r="I33" s="49" t="s">
        <v>277</v>
      </c>
      <c r="J33" s="55" t="s">
        <v>277</v>
      </c>
    </row>
    <row r="34" spans="2:10" s="15" customFormat="1" x14ac:dyDescent="0.25">
      <c r="B34" s="371"/>
      <c r="C34" s="372"/>
      <c r="D34" s="375" t="s">
        <v>70</v>
      </c>
      <c r="E34" s="376"/>
      <c r="F34" s="40"/>
      <c r="G34" s="96" t="s">
        <v>205</v>
      </c>
      <c r="H34" s="40"/>
      <c r="I34" s="49" t="s">
        <v>278</v>
      </c>
      <c r="J34" s="55" t="s">
        <v>278</v>
      </c>
    </row>
    <row r="35" spans="2:10" s="15" customFormat="1" ht="39" thickBot="1" x14ac:dyDescent="0.3">
      <c r="B35" s="354"/>
      <c r="C35" s="356"/>
      <c r="D35" s="351" t="s">
        <v>111</v>
      </c>
      <c r="E35" s="352"/>
      <c r="F35" s="40"/>
      <c r="G35" s="97" t="s">
        <v>221</v>
      </c>
      <c r="H35" s="40"/>
      <c r="I35" s="49" t="s">
        <v>315</v>
      </c>
      <c r="J35" s="55" t="s">
        <v>315</v>
      </c>
    </row>
    <row r="36" spans="2:10" s="15" customFormat="1" x14ac:dyDescent="0.25">
      <c r="B36" s="353" t="s">
        <v>11</v>
      </c>
      <c r="C36" s="355"/>
      <c r="D36" s="357" t="s">
        <v>24</v>
      </c>
      <c r="E36" s="358"/>
      <c r="F36" s="40"/>
      <c r="G36" s="95" t="s">
        <v>206</v>
      </c>
      <c r="H36" s="40"/>
      <c r="I36" s="80" t="s">
        <v>279</v>
      </c>
      <c r="J36" s="86" t="s">
        <v>279</v>
      </c>
    </row>
    <row r="37" spans="2:10" s="15" customFormat="1" ht="13.5" thickBot="1" x14ac:dyDescent="0.3">
      <c r="B37" s="354"/>
      <c r="C37" s="356"/>
      <c r="D37" s="351" t="s">
        <v>22</v>
      </c>
      <c r="E37" s="352"/>
      <c r="F37" s="40"/>
      <c r="G37" s="97" t="s">
        <v>206</v>
      </c>
      <c r="H37" s="40"/>
      <c r="I37" s="81" t="s">
        <v>280</v>
      </c>
      <c r="J37" s="87" t="s">
        <v>280</v>
      </c>
    </row>
    <row r="38" spans="2:10" s="15" customFormat="1" x14ac:dyDescent="0.25">
      <c r="B38" s="353" t="s">
        <v>16</v>
      </c>
      <c r="C38" s="355"/>
      <c r="D38" s="357" t="s">
        <v>24</v>
      </c>
      <c r="E38" s="358"/>
      <c r="F38" s="40"/>
      <c r="G38" s="95" t="s">
        <v>207</v>
      </c>
      <c r="H38" s="40"/>
      <c r="I38" s="80" t="s">
        <v>281</v>
      </c>
      <c r="J38" s="86" t="s">
        <v>281</v>
      </c>
    </row>
    <row r="39" spans="2:10" s="15" customFormat="1" ht="13.5" thickBot="1" x14ac:dyDescent="0.3">
      <c r="B39" s="354"/>
      <c r="C39" s="356"/>
      <c r="D39" s="369" t="s">
        <v>23</v>
      </c>
      <c r="E39" s="370"/>
      <c r="F39" s="40"/>
      <c r="G39" s="97" t="s">
        <v>207</v>
      </c>
      <c r="H39" s="40"/>
      <c r="I39" s="81" t="s">
        <v>282</v>
      </c>
      <c r="J39" s="87" t="s">
        <v>282</v>
      </c>
    </row>
    <row r="40" spans="2:10" s="15" customFormat="1" ht="13.5" thickBot="1" x14ac:dyDescent="0.3">
      <c r="B40" s="74" t="s">
        <v>52</v>
      </c>
      <c r="C40" s="31" t="s">
        <v>53</v>
      </c>
      <c r="D40" s="359"/>
      <c r="E40" s="360"/>
      <c r="F40" s="41"/>
      <c r="G40" s="94"/>
      <c r="H40" s="41"/>
      <c r="I40" s="79"/>
      <c r="J40" s="85"/>
    </row>
    <row r="41" spans="2:10" s="15" customFormat="1" ht="13.5" customHeight="1" thickBot="1" x14ac:dyDescent="0.3">
      <c r="B41" s="377" t="s">
        <v>12</v>
      </c>
      <c r="C41" s="378" t="s">
        <v>142</v>
      </c>
      <c r="D41" s="357" t="s">
        <v>175</v>
      </c>
      <c r="E41" s="358"/>
      <c r="F41" s="40"/>
      <c r="G41" s="95" t="s">
        <v>208</v>
      </c>
      <c r="H41" s="40"/>
      <c r="I41" s="80" t="s">
        <v>283</v>
      </c>
      <c r="J41" s="86" t="s">
        <v>283</v>
      </c>
    </row>
    <row r="42" spans="2:10" s="15" customFormat="1" ht="13.5" customHeight="1" thickBot="1" x14ac:dyDescent="0.3">
      <c r="B42" s="377"/>
      <c r="C42" s="378"/>
      <c r="D42" s="373" t="s">
        <v>176</v>
      </c>
      <c r="E42" s="374"/>
      <c r="F42" s="40"/>
      <c r="G42" s="96" t="s">
        <v>209</v>
      </c>
      <c r="H42" s="40"/>
      <c r="I42" s="49" t="s">
        <v>284</v>
      </c>
      <c r="J42" s="55" t="s">
        <v>284</v>
      </c>
    </row>
    <row r="43" spans="2:10" s="15" customFormat="1" ht="13.5" customHeight="1" thickBot="1" x14ac:dyDescent="0.3">
      <c r="B43" s="377"/>
      <c r="C43" s="378"/>
      <c r="D43" s="373" t="s">
        <v>177</v>
      </c>
      <c r="E43" s="374"/>
      <c r="F43" s="40"/>
      <c r="G43" s="98" t="s">
        <v>208</v>
      </c>
      <c r="H43" s="40"/>
      <c r="I43" s="82" t="s">
        <v>283</v>
      </c>
      <c r="J43" s="88" t="s">
        <v>283</v>
      </c>
    </row>
    <row r="44" spans="2:10" s="15" customFormat="1" ht="13.5" customHeight="1" thickBot="1" x14ac:dyDescent="0.3">
      <c r="B44" s="377"/>
      <c r="C44" s="378"/>
      <c r="D44" s="373" t="s">
        <v>178</v>
      </c>
      <c r="E44" s="374"/>
      <c r="F44" s="40"/>
      <c r="G44" s="96" t="s">
        <v>209</v>
      </c>
      <c r="H44" s="40"/>
      <c r="I44" s="49" t="s">
        <v>284</v>
      </c>
      <c r="J44" s="55" t="s">
        <v>284</v>
      </c>
    </row>
    <row r="45" spans="2:10" s="15" customFormat="1" ht="13.5" customHeight="1" thickBot="1" x14ac:dyDescent="0.3">
      <c r="B45" s="377"/>
      <c r="C45" s="378"/>
      <c r="D45" s="373" t="s">
        <v>112</v>
      </c>
      <c r="E45" s="374"/>
      <c r="F45" s="40"/>
      <c r="G45" s="96" t="s">
        <v>210</v>
      </c>
      <c r="H45" s="40"/>
      <c r="I45" s="49" t="s">
        <v>285</v>
      </c>
      <c r="J45" s="55" t="s">
        <v>285</v>
      </c>
    </row>
    <row r="46" spans="2:10" s="15" customFormat="1" ht="13.5" customHeight="1" thickBot="1" x14ac:dyDescent="0.3">
      <c r="B46" s="377"/>
      <c r="C46" s="378"/>
      <c r="D46" s="373" t="s">
        <v>113</v>
      </c>
      <c r="E46" s="374"/>
      <c r="F46" s="40"/>
      <c r="G46" s="96" t="s">
        <v>211</v>
      </c>
      <c r="H46" s="40"/>
      <c r="I46" s="49" t="s">
        <v>286</v>
      </c>
      <c r="J46" s="55" t="s">
        <v>286</v>
      </c>
    </row>
    <row r="47" spans="2:10" s="15" customFormat="1" ht="13.5" customHeight="1" thickBot="1" x14ac:dyDescent="0.3">
      <c r="B47" s="377"/>
      <c r="C47" s="378"/>
      <c r="D47" s="375" t="s">
        <v>114</v>
      </c>
      <c r="E47" s="376"/>
      <c r="F47" s="40"/>
      <c r="G47" s="96" t="s">
        <v>212</v>
      </c>
      <c r="H47" s="40"/>
      <c r="I47" s="49" t="s">
        <v>285</v>
      </c>
      <c r="J47" s="55" t="s">
        <v>285</v>
      </c>
    </row>
    <row r="48" spans="2:10" s="15" customFormat="1" ht="13.5" customHeight="1" thickBot="1" x14ac:dyDescent="0.3">
      <c r="B48" s="377"/>
      <c r="C48" s="378"/>
      <c r="D48" s="351" t="s">
        <v>115</v>
      </c>
      <c r="E48" s="352"/>
      <c r="F48" s="40"/>
      <c r="G48" s="97" t="s">
        <v>211</v>
      </c>
      <c r="H48" s="40"/>
      <c r="I48" s="81" t="s">
        <v>287</v>
      </c>
      <c r="J48" s="87" t="s">
        <v>287</v>
      </c>
    </row>
    <row r="49" spans="2:10" s="15" customFormat="1" x14ac:dyDescent="0.25">
      <c r="B49" s="353" t="s">
        <v>10</v>
      </c>
      <c r="C49" s="355" t="s">
        <v>62</v>
      </c>
      <c r="D49" s="357" t="s">
        <v>116</v>
      </c>
      <c r="E49" s="358"/>
      <c r="F49" s="40"/>
      <c r="G49" s="95">
        <v>6</v>
      </c>
      <c r="H49" s="40"/>
      <c r="I49" s="80">
        <v>6</v>
      </c>
      <c r="J49" s="86">
        <v>6</v>
      </c>
    </row>
    <row r="50" spans="2:10" s="15" customFormat="1" x14ac:dyDescent="0.25">
      <c r="B50" s="371"/>
      <c r="C50" s="372"/>
      <c r="D50" s="373" t="s">
        <v>117</v>
      </c>
      <c r="E50" s="374"/>
      <c r="F50" s="40"/>
      <c r="G50" s="96" t="s">
        <v>213</v>
      </c>
      <c r="H50" s="40"/>
      <c r="I50" s="49" t="s">
        <v>288</v>
      </c>
      <c r="J50" s="55" t="s">
        <v>288</v>
      </c>
    </row>
    <row r="51" spans="2:10" s="15" customFormat="1" ht="13.5" thickBot="1" x14ac:dyDescent="0.3">
      <c r="B51" s="371"/>
      <c r="C51" s="372"/>
      <c r="D51" s="369" t="s">
        <v>71</v>
      </c>
      <c r="E51" s="370"/>
      <c r="F51" s="40"/>
      <c r="G51" s="110" t="s">
        <v>214</v>
      </c>
      <c r="H51" s="40"/>
      <c r="I51" s="83" t="s">
        <v>289</v>
      </c>
      <c r="J51" s="89" t="s">
        <v>289</v>
      </c>
    </row>
    <row r="52" spans="2:10" s="15" customFormat="1" ht="77.099999999999994" customHeight="1" thickBot="1" x14ac:dyDescent="0.3">
      <c r="B52" s="75" t="s">
        <v>9</v>
      </c>
      <c r="C52" s="29" t="s">
        <v>140</v>
      </c>
      <c r="D52" s="375"/>
      <c r="E52" s="376"/>
      <c r="F52" s="40"/>
      <c r="G52" s="95"/>
      <c r="H52" s="40"/>
      <c r="I52" s="80"/>
      <c r="J52" s="86"/>
    </row>
    <row r="53" spans="2:10" s="15" customFormat="1" x14ac:dyDescent="0.25">
      <c r="B53" s="353" t="s">
        <v>25</v>
      </c>
      <c r="C53" s="355" t="s">
        <v>93</v>
      </c>
      <c r="D53" s="357" t="s">
        <v>72</v>
      </c>
      <c r="E53" s="358"/>
      <c r="F53" s="40"/>
      <c r="G53" s="95" t="s">
        <v>215</v>
      </c>
      <c r="H53" s="40"/>
      <c r="I53" s="80" t="s">
        <v>264</v>
      </c>
      <c r="J53" s="86" t="s">
        <v>264</v>
      </c>
    </row>
    <row r="54" spans="2:10" s="15" customFormat="1" ht="68.099999999999994" customHeight="1" thickBot="1" x14ac:dyDescent="0.3">
      <c r="B54" s="354"/>
      <c r="C54" s="356"/>
      <c r="D54" s="351" t="s">
        <v>73</v>
      </c>
      <c r="E54" s="352"/>
      <c r="F54" s="40"/>
      <c r="G54" s="97">
        <v>145</v>
      </c>
      <c r="H54" s="40"/>
      <c r="I54" s="81">
        <v>230</v>
      </c>
      <c r="J54" s="87">
        <v>230</v>
      </c>
    </row>
    <row r="55" spans="2:10" s="15" customFormat="1" x14ac:dyDescent="0.25">
      <c r="B55" s="353" t="s">
        <v>26</v>
      </c>
      <c r="C55" s="355"/>
      <c r="D55" s="357" t="s">
        <v>74</v>
      </c>
      <c r="E55" s="358"/>
      <c r="F55" s="40"/>
      <c r="G55" s="95" t="s">
        <v>216</v>
      </c>
      <c r="H55" s="40"/>
      <c r="I55" s="80" t="s">
        <v>264</v>
      </c>
      <c r="J55" s="86" t="s">
        <v>264</v>
      </c>
    </row>
    <row r="56" spans="2:10" s="15" customFormat="1" x14ac:dyDescent="0.25">
      <c r="B56" s="371"/>
      <c r="C56" s="372"/>
      <c r="D56" s="373" t="s">
        <v>75</v>
      </c>
      <c r="E56" s="374"/>
      <c r="F56" s="40"/>
      <c r="G56" s="96">
        <v>1</v>
      </c>
      <c r="H56" s="40"/>
      <c r="I56" s="49">
        <v>2</v>
      </c>
      <c r="J56" s="55">
        <v>2</v>
      </c>
    </row>
    <row r="57" spans="2:10" s="15" customFormat="1" ht="13.5" thickBot="1" x14ac:dyDescent="0.3">
      <c r="B57" s="354"/>
      <c r="C57" s="356"/>
      <c r="D57" s="351" t="s">
        <v>76</v>
      </c>
      <c r="E57" s="352"/>
      <c r="F57" s="40"/>
      <c r="G57" s="97" t="s">
        <v>217</v>
      </c>
      <c r="H57" s="40"/>
      <c r="I57" s="81" t="s">
        <v>290</v>
      </c>
      <c r="J57" s="87" t="s">
        <v>290</v>
      </c>
    </row>
    <row r="58" spans="2:10" s="15" customFormat="1" ht="14.45" customHeight="1" thickBot="1" x14ac:dyDescent="0.3">
      <c r="B58" s="74" t="s">
        <v>44</v>
      </c>
      <c r="C58" s="31" t="s">
        <v>45</v>
      </c>
      <c r="D58" s="359"/>
      <c r="E58" s="360"/>
      <c r="F58" s="41"/>
      <c r="G58" s="111"/>
      <c r="H58" s="41"/>
      <c r="I58" s="84"/>
      <c r="J58" s="90"/>
    </row>
    <row r="59" spans="2:10" s="15" customFormat="1" ht="39" thickBot="1" x14ac:dyDescent="0.3">
      <c r="B59" s="74" t="s">
        <v>44</v>
      </c>
      <c r="C59" s="31" t="s">
        <v>63</v>
      </c>
      <c r="D59" s="359"/>
      <c r="E59" s="360"/>
      <c r="F59" s="41"/>
      <c r="G59" s="111"/>
      <c r="H59" s="41"/>
      <c r="I59" s="84"/>
      <c r="J59" s="90"/>
    </row>
    <row r="60" spans="2:10" s="15" customFormat="1" ht="26.25" thickBot="1" x14ac:dyDescent="0.3">
      <c r="B60" s="74" t="s">
        <v>44</v>
      </c>
      <c r="C60" s="31" t="s">
        <v>64</v>
      </c>
      <c r="D60" s="359"/>
      <c r="E60" s="360"/>
      <c r="F60" s="41"/>
      <c r="G60" s="111"/>
      <c r="H60" s="41"/>
      <c r="I60" s="84"/>
      <c r="J60" s="90"/>
    </row>
    <row r="61" spans="2:10" s="15" customFormat="1" ht="13.5" thickBot="1" x14ac:dyDescent="0.3">
      <c r="B61" s="74" t="s">
        <v>50</v>
      </c>
      <c r="C61" s="31" t="s">
        <v>65</v>
      </c>
      <c r="D61" s="359"/>
      <c r="E61" s="360"/>
      <c r="F61" s="41"/>
      <c r="G61" s="111"/>
      <c r="H61" s="41"/>
      <c r="I61" s="84"/>
      <c r="J61" s="90"/>
    </row>
    <row r="62" spans="2:10" s="15" customFormat="1" ht="13.5" thickBot="1" x14ac:dyDescent="0.3">
      <c r="B62" s="74" t="s">
        <v>27</v>
      </c>
      <c r="C62" s="31"/>
      <c r="D62" s="379" t="s">
        <v>77</v>
      </c>
      <c r="E62" s="380"/>
      <c r="F62" s="40"/>
      <c r="G62" s="94" t="s">
        <v>218</v>
      </c>
      <c r="H62" s="40"/>
      <c r="I62" s="79" t="s">
        <v>218</v>
      </c>
      <c r="J62" s="85" t="s">
        <v>218</v>
      </c>
    </row>
    <row r="63" spans="2:10" s="15" customFormat="1" ht="39" thickBot="1" x14ac:dyDescent="0.3">
      <c r="B63" s="74" t="s">
        <v>28</v>
      </c>
      <c r="C63" s="31" t="s">
        <v>147</v>
      </c>
      <c r="D63" s="379" t="s">
        <v>78</v>
      </c>
      <c r="E63" s="380"/>
      <c r="F63" s="40"/>
      <c r="G63" s="94">
        <v>33</v>
      </c>
      <c r="H63" s="40"/>
      <c r="I63" s="79">
        <v>25</v>
      </c>
      <c r="J63" s="85">
        <v>25</v>
      </c>
    </row>
    <row r="64" spans="2:10" s="15" customFormat="1" ht="39" customHeight="1" thickBot="1" x14ac:dyDescent="0.3">
      <c r="B64" s="74" t="s">
        <v>51</v>
      </c>
      <c r="C64" s="31" t="s">
        <v>79</v>
      </c>
      <c r="D64" s="359"/>
      <c r="E64" s="360"/>
      <c r="F64" s="41"/>
      <c r="G64" s="94"/>
      <c r="H64" s="41"/>
      <c r="I64" s="79"/>
      <c r="J64" s="85"/>
    </row>
    <row r="65" spans="2:10" s="15" customFormat="1" ht="39" thickBot="1" x14ac:dyDescent="0.3">
      <c r="B65" s="74" t="s">
        <v>54</v>
      </c>
      <c r="C65" s="31" t="s">
        <v>80</v>
      </c>
      <c r="D65" s="359"/>
      <c r="E65" s="360"/>
      <c r="F65" s="41"/>
      <c r="G65" s="94"/>
      <c r="H65" s="41"/>
      <c r="I65" s="79"/>
      <c r="J65" s="85"/>
    </row>
    <row r="66" spans="2:10" s="15" customFormat="1" ht="76.5" customHeight="1" thickBot="1" x14ac:dyDescent="0.3">
      <c r="B66" s="74" t="s">
        <v>29</v>
      </c>
      <c r="C66" s="31" t="s">
        <v>126</v>
      </c>
      <c r="D66" s="359"/>
      <c r="E66" s="360"/>
      <c r="F66" s="41"/>
      <c r="G66" s="94"/>
      <c r="H66" s="41"/>
      <c r="I66" s="79"/>
      <c r="J66" s="85"/>
    </row>
    <row r="67" spans="2:10" s="15" customFormat="1" ht="39" thickBot="1" x14ac:dyDescent="0.3">
      <c r="B67" s="74" t="s">
        <v>31</v>
      </c>
      <c r="C67" s="31" t="s">
        <v>94</v>
      </c>
      <c r="D67" s="379" t="s">
        <v>30</v>
      </c>
      <c r="E67" s="380"/>
      <c r="F67" s="40"/>
      <c r="G67" s="94" t="s">
        <v>219</v>
      </c>
      <c r="H67" s="40"/>
      <c r="I67" s="79" t="s">
        <v>244</v>
      </c>
      <c r="J67" s="85" t="s">
        <v>244</v>
      </c>
    </row>
    <row r="68" spans="2:10" s="15" customFormat="1" ht="26.25" thickBot="1" x14ac:dyDescent="0.3">
      <c r="B68" s="74" t="s">
        <v>55</v>
      </c>
      <c r="C68" s="31" t="s">
        <v>95</v>
      </c>
      <c r="D68" s="359"/>
      <c r="E68" s="360"/>
      <c r="F68" s="41"/>
      <c r="G68" s="94"/>
      <c r="H68" s="41"/>
      <c r="I68" s="79"/>
      <c r="J68" s="85"/>
    </row>
    <row r="69" spans="2:10" s="15" customFormat="1" ht="26.25" thickBot="1" x14ac:dyDescent="0.3">
      <c r="B69" s="74" t="s">
        <v>32</v>
      </c>
      <c r="C69" s="31" t="s">
        <v>96</v>
      </c>
      <c r="D69" s="379" t="s">
        <v>30</v>
      </c>
      <c r="E69" s="380"/>
      <c r="F69" s="40"/>
      <c r="G69" s="94" t="s">
        <v>220</v>
      </c>
      <c r="H69" s="40"/>
      <c r="I69" s="79" t="s">
        <v>245</v>
      </c>
      <c r="J69" s="85" t="s">
        <v>245</v>
      </c>
    </row>
    <row r="70" spans="2:10" s="15" customFormat="1" ht="39" thickBot="1" x14ac:dyDescent="0.3">
      <c r="B70" s="74" t="s">
        <v>56</v>
      </c>
      <c r="C70" s="31" t="s">
        <v>168</v>
      </c>
      <c r="D70" s="359"/>
      <c r="E70" s="360"/>
      <c r="F70" s="41"/>
      <c r="G70" s="94"/>
      <c r="H70" s="41"/>
      <c r="I70" s="79"/>
      <c r="J70" s="85"/>
    </row>
    <row r="71" spans="2:10" s="15" customFormat="1" ht="26.25" thickBot="1" x14ac:dyDescent="0.3">
      <c r="B71" s="74" t="s">
        <v>48</v>
      </c>
      <c r="C71" s="31" t="s">
        <v>47</v>
      </c>
      <c r="D71" s="359"/>
      <c r="E71" s="360"/>
      <c r="F71" s="41"/>
      <c r="G71" s="94"/>
      <c r="H71" s="41"/>
      <c r="I71" s="79"/>
      <c r="J71" s="85"/>
    </row>
    <row r="72" spans="2:10" s="15" customFormat="1" ht="26.25" thickBot="1" x14ac:dyDescent="0.3">
      <c r="B72" s="74" t="s">
        <v>49</v>
      </c>
      <c r="C72" s="31" t="s">
        <v>103</v>
      </c>
      <c r="D72" s="359"/>
      <c r="E72" s="360"/>
      <c r="F72" s="41"/>
      <c r="G72" s="94"/>
      <c r="H72" s="41"/>
      <c r="I72" s="79"/>
      <c r="J72" s="85"/>
    </row>
    <row r="73" spans="2:10" s="15" customFormat="1" ht="26.25" thickBot="1" x14ac:dyDescent="0.3">
      <c r="B73" s="74" t="s">
        <v>46</v>
      </c>
      <c r="C73" s="31" t="s">
        <v>81</v>
      </c>
      <c r="D73" s="359"/>
      <c r="E73" s="360"/>
      <c r="F73" s="41"/>
      <c r="G73" s="94"/>
      <c r="H73" s="41"/>
      <c r="I73" s="79"/>
      <c r="J73" s="85"/>
    </row>
    <row r="74" spans="2:10" ht="13.5" thickBot="1" x14ac:dyDescent="0.25"/>
    <row r="75" spans="2:10" s="19" customFormat="1" ht="32.25" thickBot="1" x14ac:dyDescent="0.3">
      <c r="B75" s="364" t="s">
        <v>169</v>
      </c>
      <c r="C75" s="365"/>
      <c r="D75" s="365"/>
      <c r="E75" s="366"/>
      <c r="F75" s="44"/>
      <c r="G75" s="126" t="s">
        <v>199</v>
      </c>
      <c r="H75" s="42"/>
      <c r="I75" s="340" t="s">
        <v>201</v>
      </c>
      <c r="J75" s="341"/>
    </row>
    <row r="76" spans="2:10" s="3" customFormat="1" ht="15" customHeight="1" thickBot="1" x14ac:dyDescent="0.3">
      <c r="B76" s="381" t="s">
        <v>170</v>
      </c>
      <c r="C76" s="382"/>
      <c r="D76" s="382"/>
      <c r="E76" s="383"/>
      <c r="F76" s="45"/>
      <c r="G76" s="102" t="s">
        <v>17</v>
      </c>
      <c r="I76" s="47" t="s">
        <v>17</v>
      </c>
      <c r="J76" s="37" t="s">
        <v>19</v>
      </c>
    </row>
    <row r="77" spans="2:10" s="15" customFormat="1" x14ac:dyDescent="0.25">
      <c r="B77" s="384" t="s">
        <v>82</v>
      </c>
      <c r="C77" s="385"/>
      <c r="D77" s="385"/>
      <c r="E77" s="386"/>
      <c r="F77" s="41"/>
      <c r="G77" s="122">
        <v>1526.25</v>
      </c>
      <c r="H77" s="40"/>
      <c r="I77" s="118" t="s">
        <v>193</v>
      </c>
      <c r="J77" s="91" t="s">
        <v>193</v>
      </c>
    </row>
    <row r="78" spans="2:10" s="15" customFormat="1" x14ac:dyDescent="0.25">
      <c r="B78" s="384" t="s">
        <v>83</v>
      </c>
      <c r="C78" s="385"/>
      <c r="D78" s="385"/>
      <c r="E78" s="386"/>
      <c r="F78" s="41"/>
      <c r="G78" s="123">
        <v>-1526.25</v>
      </c>
      <c r="H78" s="40"/>
      <c r="I78" s="119">
        <v>-1120.8780000000002</v>
      </c>
      <c r="J78" s="101">
        <v>-1120.8780000000002</v>
      </c>
    </row>
    <row r="79" spans="2:10" s="15" customFormat="1" x14ac:dyDescent="0.25">
      <c r="B79" s="387" t="s">
        <v>34</v>
      </c>
      <c r="C79" s="388"/>
      <c r="D79" s="388"/>
      <c r="E79" s="389"/>
      <c r="F79" s="40"/>
      <c r="G79" s="124">
        <v>661.78200000000004</v>
      </c>
      <c r="H79" s="40"/>
      <c r="I79" s="120">
        <v>661.78200000000004</v>
      </c>
      <c r="J79" s="92">
        <v>661.78200000000004</v>
      </c>
    </row>
    <row r="80" spans="2:10" s="15" customFormat="1" x14ac:dyDescent="0.25">
      <c r="B80" s="387" t="s">
        <v>35</v>
      </c>
      <c r="C80" s="388"/>
      <c r="D80" s="388"/>
      <c r="E80" s="389"/>
      <c r="F80" s="41"/>
      <c r="G80" s="124">
        <v>1019.5350000000001</v>
      </c>
      <c r="H80" s="40"/>
      <c r="I80" s="120">
        <v>1019.5350000000001</v>
      </c>
      <c r="J80" s="92">
        <v>1019.5350000000001</v>
      </c>
    </row>
    <row r="81" spans="2:10" s="15" customFormat="1" x14ac:dyDescent="0.25">
      <c r="B81" s="387" t="s">
        <v>36</v>
      </c>
      <c r="C81" s="388"/>
      <c r="D81" s="388"/>
      <c r="E81" s="389"/>
      <c r="F81" s="40"/>
      <c r="G81" s="124">
        <v>471.30600000000004</v>
      </c>
      <c r="H81" s="40"/>
      <c r="I81" s="120">
        <v>487.17900000000003</v>
      </c>
      <c r="J81" s="92">
        <v>487.17900000000003</v>
      </c>
    </row>
    <row r="82" spans="2:10" s="15" customFormat="1" x14ac:dyDescent="0.25">
      <c r="B82" s="387" t="s">
        <v>60</v>
      </c>
      <c r="C82" s="388"/>
      <c r="D82" s="388"/>
      <c r="E82" s="389"/>
      <c r="F82" s="40"/>
      <c r="G82" s="124">
        <v>732.6</v>
      </c>
      <c r="H82" s="40"/>
      <c r="I82" s="120">
        <v>732.6</v>
      </c>
      <c r="J82" s="92">
        <v>732.6</v>
      </c>
    </row>
    <row r="83" spans="2:10" s="15" customFormat="1" x14ac:dyDescent="0.25">
      <c r="B83" s="387" t="s">
        <v>61</v>
      </c>
      <c r="C83" s="388"/>
      <c r="D83" s="388"/>
      <c r="E83" s="389"/>
      <c r="F83" s="40"/>
      <c r="G83" s="124" t="s">
        <v>311</v>
      </c>
      <c r="H83" s="40"/>
      <c r="I83" s="120" t="s">
        <v>311</v>
      </c>
      <c r="J83" s="92" t="s">
        <v>311</v>
      </c>
    </row>
    <row r="84" spans="2:10" s="15" customFormat="1" x14ac:dyDescent="0.25">
      <c r="B84" s="387" t="s">
        <v>86</v>
      </c>
      <c r="C84" s="388"/>
      <c r="D84" s="388"/>
      <c r="E84" s="389"/>
      <c r="F84" s="40"/>
      <c r="G84" s="124">
        <v>427.35</v>
      </c>
      <c r="H84" s="40"/>
      <c r="I84" s="120">
        <v>427.35</v>
      </c>
      <c r="J84" s="92">
        <v>427.35</v>
      </c>
    </row>
    <row r="85" spans="2:10" x14ac:dyDescent="0.2">
      <c r="B85" s="387" t="s">
        <v>85</v>
      </c>
      <c r="C85" s="388"/>
      <c r="D85" s="388"/>
      <c r="E85" s="389"/>
      <c r="F85" s="40"/>
      <c r="G85" s="124">
        <v>6715.5000000000009</v>
      </c>
      <c r="H85" s="5"/>
      <c r="I85" s="120" t="s">
        <v>193</v>
      </c>
      <c r="J85" s="92" t="s">
        <v>193</v>
      </c>
    </row>
    <row r="86" spans="2:10" x14ac:dyDescent="0.2">
      <c r="B86" s="387" t="s">
        <v>13</v>
      </c>
      <c r="C86" s="388"/>
      <c r="D86" s="388"/>
      <c r="E86" s="389"/>
      <c r="F86" s="40"/>
      <c r="G86" s="124">
        <v>6411.4710000000005</v>
      </c>
      <c r="H86" s="5"/>
      <c r="I86" s="120">
        <v>6411.4710000000005</v>
      </c>
      <c r="J86" s="92">
        <v>6411.4710000000005</v>
      </c>
    </row>
    <row r="87" spans="2:10" x14ac:dyDescent="0.2">
      <c r="B87" s="387" t="s">
        <v>38</v>
      </c>
      <c r="C87" s="388"/>
      <c r="D87" s="388"/>
      <c r="E87" s="389"/>
      <c r="F87" s="41"/>
      <c r="G87" s="124" t="s">
        <v>311</v>
      </c>
      <c r="H87" s="40"/>
      <c r="I87" s="120" t="s">
        <v>311</v>
      </c>
      <c r="J87" s="92" t="s">
        <v>311</v>
      </c>
    </row>
    <row r="88" spans="2:10" x14ac:dyDescent="0.2">
      <c r="B88" s="387" t="s">
        <v>39</v>
      </c>
      <c r="C88" s="388"/>
      <c r="D88" s="388"/>
      <c r="E88" s="389"/>
      <c r="F88" s="40"/>
      <c r="G88" s="124">
        <v>499.38900000000001</v>
      </c>
      <c r="H88" s="5"/>
      <c r="I88" s="120">
        <v>499.38900000000001</v>
      </c>
      <c r="J88" s="92">
        <v>499.38900000000001</v>
      </c>
    </row>
    <row r="89" spans="2:10" x14ac:dyDescent="0.2">
      <c r="B89" s="387" t="s">
        <v>90</v>
      </c>
      <c r="C89" s="388"/>
      <c r="D89" s="388"/>
      <c r="E89" s="389"/>
      <c r="F89" s="41"/>
      <c r="G89" s="124">
        <v>738.70500000000004</v>
      </c>
      <c r="H89" s="5"/>
      <c r="I89" s="120">
        <v>738.70500000000004</v>
      </c>
      <c r="J89" s="92">
        <v>738.70500000000004</v>
      </c>
    </row>
    <row r="90" spans="2:10" x14ac:dyDescent="0.2">
      <c r="B90" s="387" t="s">
        <v>88</v>
      </c>
      <c r="C90" s="388"/>
      <c r="D90" s="388"/>
      <c r="E90" s="389"/>
      <c r="F90" s="40"/>
      <c r="G90" s="124" t="s">
        <v>193</v>
      </c>
      <c r="H90" s="5"/>
      <c r="I90" s="120" t="s">
        <v>193</v>
      </c>
      <c r="J90" s="92" t="s">
        <v>193</v>
      </c>
    </row>
    <row r="91" spans="2:10" x14ac:dyDescent="0.2">
      <c r="B91" s="387" t="s">
        <v>40</v>
      </c>
      <c r="C91" s="388"/>
      <c r="D91" s="388"/>
      <c r="E91" s="389"/>
      <c r="F91" s="40"/>
      <c r="G91" s="124">
        <v>206.34900000000002</v>
      </c>
      <c r="H91" s="5"/>
      <c r="I91" s="120">
        <v>206.34900000000002</v>
      </c>
      <c r="J91" s="92">
        <v>206.34900000000002</v>
      </c>
    </row>
    <row r="92" spans="2:10" x14ac:dyDescent="0.2">
      <c r="B92" s="387" t="s">
        <v>14</v>
      </c>
      <c r="C92" s="388"/>
      <c r="D92" s="388"/>
      <c r="E92" s="389"/>
      <c r="F92" s="40"/>
      <c r="G92" s="124">
        <v>3235.65</v>
      </c>
      <c r="H92" s="5"/>
      <c r="I92" s="120">
        <v>3235.65</v>
      </c>
      <c r="J92" s="92">
        <v>3235.65</v>
      </c>
    </row>
    <row r="93" spans="2:10" x14ac:dyDescent="0.2">
      <c r="B93" s="387" t="s">
        <v>91</v>
      </c>
      <c r="C93" s="388"/>
      <c r="D93" s="388"/>
      <c r="E93" s="389"/>
      <c r="F93" s="40"/>
      <c r="G93" s="124">
        <v>1953.6000000000001</v>
      </c>
      <c r="H93" s="5"/>
      <c r="I93" s="120">
        <v>1953.6000000000001</v>
      </c>
      <c r="J93" s="92">
        <v>1953.6000000000001</v>
      </c>
    </row>
    <row r="94" spans="2:10" ht="13.5" thickBot="1" x14ac:dyDescent="0.25">
      <c r="B94" s="390" t="s">
        <v>92</v>
      </c>
      <c r="C94" s="391"/>
      <c r="D94" s="391"/>
      <c r="E94" s="392"/>
      <c r="F94" s="41"/>
      <c r="G94" s="125">
        <v>0</v>
      </c>
      <c r="H94" s="5"/>
      <c r="I94" s="121">
        <v>0</v>
      </c>
      <c r="J94" s="93">
        <v>0</v>
      </c>
    </row>
    <row r="95" spans="2:10" ht="13.5" thickBot="1" x14ac:dyDescent="0.25"/>
    <row r="96" spans="2:10" s="19" customFormat="1" ht="32.25" thickBot="1" x14ac:dyDescent="0.3">
      <c r="B96" s="364" t="s">
        <v>167</v>
      </c>
      <c r="C96" s="365"/>
      <c r="D96" s="365"/>
      <c r="E96" s="366"/>
      <c r="F96" s="44"/>
      <c r="G96" s="126" t="s">
        <v>199</v>
      </c>
      <c r="H96" s="42"/>
      <c r="I96" s="340" t="s">
        <v>201</v>
      </c>
      <c r="J96" s="341"/>
    </row>
    <row r="97" spans="2:10" s="3" customFormat="1" ht="15" customHeight="1" thickBot="1" x14ac:dyDescent="0.3">
      <c r="B97" s="76" t="s">
        <v>33</v>
      </c>
      <c r="C97" s="27" t="s">
        <v>7</v>
      </c>
      <c r="D97" s="393" t="s">
        <v>166</v>
      </c>
      <c r="E97" s="394"/>
      <c r="F97" s="45"/>
      <c r="G97" s="102" t="s">
        <v>17</v>
      </c>
      <c r="I97" s="47" t="s">
        <v>17</v>
      </c>
      <c r="J97" s="129" t="s">
        <v>19</v>
      </c>
    </row>
    <row r="98" spans="2:10" s="15" customFormat="1" ht="26.25" thickBot="1" x14ac:dyDescent="0.3">
      <c r="B98" s="77" t="s">
        <v>82</v>
      </c>
      <c r="C98" s="18" t="s">
        <v>130</v>
      </c>
      <c r="D98" s="395"/>
      <c r="E98" s="396"/>
      <c r="F98" s="41"/>
      <c r="G98" s="94"/>
      <c r="I98" s="79" t="s">
        <v>193</v>
      </c>
      <c r="J98" s="130" t="s">
        <v>193</v>
      </c>
    </row>
    <row r="99" spans="2:10" s="15" customFormat="1" ht="39" thickBot="1" x14ac:dyDescent="0.3">
      <c r="B99" s="77" t="s">
        <v>83</v>
      </c>
      <c r="C99" s="26" t="s">
        <v>146</v>
      </c>
      <c r="D99" s="395"/>
      <c r="E99" s="396"/>
      <c r="F99" s="41"/>
      <c r="G99" s="94"/>
      <c r="I99" s="79"/>
      <c r="J99" s="130"/>
    </row>
    <row r="100" spans="2:10" s="15" customFormat="1" ht="26.25" thickBot="1" x14ac:dyDescent="0.3">
      <c r="B100" s="74" t="s">
        <v>34</v>
      </c>
      <c r="C100" s="31" t="s">
        <v>107</v>
      </c>
      <c r="D100" s="379" t="s">
        <v>30</v>
      </c>
      <c r="E100" s="380"/>
      <c r="F100" s="40"/>
      <c r="G100" s="94" t="s">
        <v>222</v>
      </c>
      <c r="I100" s="79" t="s">
        <v>222</v>
      </c>
      <c r="J100" s="130" t="s">
        <v>222</v>
      </c>
    </row>
    <row r="101" spans="2:10" s="15" customFormat="1" ht="51.95" customHeight="1" thickBot="1" x14ac:dyDescent="0.3">
      <c r="B101" s="74" t="s">
        <v>35</v>
      </c>
      <c r="C101" s="31" t="s">
        <v>97</v>
      </c>
      <c r="D101" s="359"/>
      <c r="E101" s="360"/>
      <c r="F101" s="41"/>
      <c r="G101" s="94"/>
      <c r="I101" s="79"/>
      <c r="J101" s="130"/>
    </row>
    <row r="102" spans="2:10" s="15" customFormat="1" ht="27" customHeight="1" thickBot="1" x14ac:dyDescent="0.3">
      <c r="B102" s="74" t="s">
        <v>36</v>
      </c>
      <c r="C102" s="31" t="s">
        <v>84</v>
      </c>
      <c r="D102" s="379" t="s">
        <v>99</v>
      </c>
      <c r="E102" s="380"/>
      <c r="F102" s="40"/>
      <c r="G102" s="94" t="s">
        <v>223</v>
      </c>
      <c r="I102" s="79" t="s">
        <v>223</v>
      </c>
      <c r="J102" s="130" t="s">
        <v>223</v>
      </c>
    </row>
    <row r="103" spans="2:10" s="15" customFormat="1" ht="12.75" customHeight="1" x14ac:dyDescent="0.25">
      <c r="B103" s="353" t="s">
        <v>60</v>
      </c>
      <c r="C103" s="355" t="s">
        <v>127</v>
      </c>
      <c r="D103" s="357" t="s">
        <v>177</v>
      </c>
      <c r="E103" s="358"/>
      <c r="F103" s="40"/>
      <c r="G103" s="95" t="s">
        <v>224</v>
      </c>
      <c r="I103" s="80" t="s">
        <v>291</v>
      </c>
      <c r="J103" s="131" t="s">
        <v>291</v>
      </c>
    </row>
    <row r="104" spans="2:10" s="15" customFormat="1" ht="12.75" customHeight="1" x14ac:dyDescent="0.25">
      <c r="B104" s="371"/>
      <c r="C104" s="372"/>
      <c r="D104" s="373" t="s">
        <v>178</v>
      </c>
      <c r="E104" s="374"/>
      <c r="F104" s="40"/>
      <c r="G104" s="96">
        <v>2403</v>
      </c>
      <c r="I104" s="49">
        <v>3195</v>
      </c>
      <c r="J104" s="134">
        <v>3195</v>
      </c>
    </row>
    <row r="105" spans="2:10" s="15" customFormat="1" ht="35.450000000000003" customHeight="1" x14ac:dyDescent="0.25">
      <c r="B105" s="371"/>
      <c r="C105" s="372"/>
      <c r="D105" s="373" t="s">
        <v>114</v>
      </c>
      <c r="E105" s="374"/>
      <c r="F105" s="40"/>
      <c r="G105" s="96" t="s">
        <v>316</v>
      </c>
      <c r="I105" s="49" t="s">
        <v>316</v>
      </c>
      <c r="J105" s="134" t="s">
        <v>316</v>
      </c>
    </row>
    <row r="106" spans="2:10" s="15" customFormat="1" ht="30.75" customHeight="1" thickBot="1" x14ac:dyDescent="0.3">
      <c r="B106" s="354"/>
      <c r="C106" s="356"/>
      <c r="D106" s="351" t="s">
        <v>115</v>
      </c>
      <c r="E106" s="352"/>
      <c r="F106" s="40"/>
      <c r="G106" s="97" t="s">
        <v>225</v>
      </c>
      <c r="I106" s="81" t="s">
        <v>292</v>
      </c>
      <c r="J106" s="132" t="s">
        <v>292</v>
      </c>
    </row>
    <row r="107" spans="2:10" s="15" customFormat="1" ht="25.5" x14ac:dyDescent="0.25">
      <c r="B107" s="353" t="s">
        <v>61</v>
      </c>
      <c r="C107" s="355" t="s">
        <v>128</v>
      </c>
      <c r="D107" s="357" t="s">
        <v>175</v>
      </c>
      <c r="E107" s="358"/>
      <c r="F107" s="40"/>
      <c r="G107" s="95" t="s">
        <v>232</v>
      </c>
      <c r="I107" s="80" t="s">
        <v>232</v>
      </c>
      <c r="J107" s="131" t="s">
        <v>232</v>
      </c>
    </row>
    <row r="108" spans="2:10" s="15" customFormat="1" ht="12.75" customHeight="1" x14ac:dyDescent="0.25">
      <c r="B108" s="371"/>
      <c r="C108" s="372"/>
      <c r="D108" s="373" t="s">
        <v>176</v>
      </c>
      <c r="E108" s="374"/>
      <c r="F108" s="40"/>
      <c r="G108" s="98" t="s">
        <v>269</v>
      </c>
      <c r="I108" s="82" t="s">
        <v>269</v>
      </c>
      <c r="J108" s="133" t="s">
        <v>269</v>
      </c>
    </row>
    <row r="109" spans="2:10" s="15" customFormat="1" ht="12.75" customHeight="1" x14ac:dyDescent="0.25">
      <c r="B109" s="371"/>
      <c r="C109" s="372"/>
      <c r="D109" s="373" t="s">
        <v>177</v>
      </c>
      <c r="E109" s="374"/>
      <c r="F109" s="40"/>
      <c r="G109" s="98" t="s">
        <v>269</v>
      </c>
      <c r="I109" s="82" t="s">
        <v>269</v>
      </c>
      <c r="J109" s="133" t="s">
        <v>269</v>
      </c>
    </row>
    <row r="110" spans="2:10" s="15" customFormat="1" ht="12.75" customHeight="1" x14ac:dyDescent="0.25">
      <c r="B110" s="371"/>
      <c r="C110" s="372"/>
      <c r="D110" s="373" t="s">
        <v>178</v>
      </c>
      <c r="E110" s="374"/>
      <c r="F110" s="40"/>
      <c r="G110" s="96" t="s">
        <v>269</v>
      </c>
      <c r="I110" s="49" t="s">
        <v>269</v>
      </c>
      <c r="J110" s="134" t="s">
        <v>269</v>
      </c>
    </row>
    <row r="111" spans="2:10" s="15" customFormat="1" ht="12.75" customHeight="1" x14ac:dyDescent="0.25">
      <c r="B111" s="371"/>
      <c r="C111" s="372"/>
      <c r="D111" s="373" t="s">
        <v>112</v>
      </c>
      <c r="E111" s="374"/>
      <c r="F111" s="40"/>
      <c r="G111" s="96" t="s">
        <v>269</v>
      </c>
      <c r="I111" s="49" t="s">
        <v>269</v>
      </c>
      <c r="J111" s="134" t="s">
        <v>269</v>
      </c>
    </row>
    <row r="112" spans="2:10" s="15" customFormat="1" ht="12.75" customHeight="1" x14ac:dyDescent="0.25">
      <c r="B112" s="371"/>
      <c r="C112" s="372"/>
      <c r="D112" s="373" t="s">
        <v>113</v>
      </c>
      <c r="E112" s="374"/>
      <c r="F112" s="40"/>
      <c r="G112" s="98" t="s">
        <v>269</v>
      </c>
      <c r="I112" s="82" t="s">
        <v>269</v>
      </c>
      <c r="J112" s="133" t="s">
        <v>269</v>
      </c>
    </row>
    <row r="113" spans="2:10" s="15" customFormat="1" ht="12.75" customHeight="1" x14ac:dyDescent="0.25">
      <c r="B113" s="371"/>
      <c r="C113" s="372"/>
      <c r="D113" s="373" t="s">
        <v>114</v>
      </c>
      <c r="E113" s="374"/>
      <c r="F113" s="40"/>
      <c r="G113" s="98" t="s">
        <v>269</v>
      </c>
      <c r="I113" s="82" t="s">
        <v>269</v>
      </c>
      <c r="J113" s="133" t="s">
        <v>269</v>
      </c>
    </row>
    <row r="114" spans="2:10" s="15" customFormat="1" ht="13.5" customHeight="1" thickBot="1" x14ac:dyDescent="0.3">
      <c r="B114" s="354"/>
      <c r="C114" s="356"/>
      <c r="D114" s="351" t="s">
        <v>115</v>
      </c>
      <c r="E114" s="352"/>
      <c r="F114" s="40"/>
      <c r="G114" s="97" t="s">
        <v>269</v>
      </c>
      <c r="I114" s="81" t="s">
        <v>269</v>
      </c>
      <c r="J114" s="132" t="s">
        <v>269</v>
      </c>
    </row>
    <row r="115" spans="2:10" s="15" customFormat="1" ht="145.5" customHeight="1" thickBot="1" x14ac:dyDescent="0.3">
      <c r="B115" s="78" t="s">
        <v>86</v>
      </c>
      <c r="C115" s="20" t="s">
        <v>143</v>
      </c>
      <c r="D115" s="379" t="s">
        <v>104</v>
      </c>
      <c r="E115" s="380"/>
      <c r="F115" s="40"/>
      <c r="G115" s="95" t="s">
        <v>226</v>
      </c>
      <c r="I115" s="80" t="s">
        <v>226</v>
      </c>
      <c r="J115" s="131" t="s">
        <v>226</v>
      </c>
    </row>
    <row r="116" spans="2:10" ht="168.95" customHeight="1" thickBot="1" x14ac:dyDescent="0.25">
      <c r="B116" s="74" t="s">
        <v>85</v>
      </c>
      <c r="C116" s="16" t="s">
        <v>171</v>
      </c>
      <c r="D116" s="379" t="s">
        <v>104</v>
      </c>
      <c r="E116" s="380"/>
      <c r="F116" s="40"/>
      <c r="G116" s="94" t="s">
        <v>226</v>
      </c>
      <c r="I116" s="79" t="s">
        <v>193</v>
      </c>
      <c r="J116" s="130" t="s">
        <v>193</v>
      </c>
    </row>
    <row r="117" spans="2:10" x14ac:dyDescent="0.2">
      <c r="B117" s="353" t="s">
        <v>13</v>
      </c>
      <c r="C117" s="355" t="s">
        <v>98</v>
      </c>
      <c r="D117" s="357" t="s">
        <v>30</v>
      </c>
      <c r="E117" s="358"/>
      <c r="F117" s="40"/>
      <c r="G117" s="95" t="s">
        <v>227</v>
      </c>
      <c r="I117" s="80" t="s">
        <v>227</v>
      </c>
      <c r="J117" s="131" t="s">
        <v>227</v>
      </c>
    </row>
    <row r="118" spans="2:10" ht="42.75" customHeight="1" thickBot="1" x14ac:dyDescent="0.25">
      <c r="B118" s="354"/>
      <c r="C118" s="356"/>
      <c r="D118" s="351" t="s">
        <v>109</v>
      </c>
      <c r="E118" s="352"/>
      <c r="F118" s="40"/>
      <c r="G118" s="97" t="s">
        <v>228</v>
      </c>
      <c r="I118" s="81" t="s">
        <v>228</v>
      </c>
      <c r="J118" s="132" t="s">
        <v>228</v>
      </c>
    </row>
    <row r="119" spans="2:10" ht="39" thickBot="1" x14ac:dyDescent="0.25">
      <c r="B119" s="74" t="s">
        <v>38</v>
      </c>
      <c r="C119" s="31" t="s">
        <v>87</v>
      </c>
      <c r="D119" s="359"/>
      <c r="E119" s="360"/>
      <c r="F119" s="41"/>
      <c r="G119" s="95" t="s">
        <v>232</v>
      </c>
      <c r="I119" s="95" t="s">
        <v>232</v>
      </c>
      <c r="J119" s="95" t="s">
        <v>232</v>
      </c>
    </row>
    <row r="120" spans="2:10" ht="26.25" thickBot="1" x14ac:dyDescent="0.25">
      <c r="B120" s="74" t="s">
        <v>39</v>
      </c>
      <c r="C120" s="31" t="s">
        <v>106</v>
      </c>
      <c r="D120" s="379" t="s">
        <v>105</v>
      </c>
      <c r="E120" s="380"/>
      <c r="F120" s="40"/>
      <c r="G120" s="94" t="s">
        <v>229</v>
      </c>
      <c r="I120" s="79" t="s">
        <v>249</v>
      </c>
      <c r="J120" s="130" t="s">
        <v>249</v>
      </c>
    </row>
    <row r="121" spans="2:10" ht="39" thickBot="1" x14ac:dyDescent="0.25">
      <c r="B121" s="74" t="s">
        <v>90</v>
      </c>
      <c r="C121" s="31" t="s">
        <v>129</v>
      </c>
      <c r="D121" s="359"/>
      <c r="E121" s="360"/>
      <c r="F121" s="41"/>
      <c r="G121" s="94"/>
      <c r="I121" s="79"/>
      <c r="J121" s="130"/>
    </row>
    <row r="122" spans="2:10" x14ac:dyDescent="0.2">
      <c r="B122" s="353" t="s">
        <v>88</v>
      </c>
      <c r="C122" s="355" t="s">
        <v>148</v>
      </c>
      <c r="D122" s="357" t="s">
        <v>100</v>
      </c>
      <c r="E122" s="358"/>
      <c r="F122" s="40"/>
      <c r="G122" s="95" t="s">
        <v>193</v>
      </c>
      <c r="I122" s="80" t="s">
        <v>193</v>
      </c>
      <c r="J122" s="131" t="s">
        <v>193</v>
      </c>
    </row>
    <row r="123" spans="2:10" ht="108" customHeight="1" thickBot="1" x14ac:dyDescent="0.25">
      <c r="B123" s="354"/>
      <c r="C123" s="356"/>
      <c r="D123" s="351" t="s">
        <v>110</v>
      </c>
      <c r="E123" s="352"/>
      <c r="F123" s="40"/>
      <c r="G123" s="99"/>
      <c r="I123" s="136"/>
      <c r="J123" s="135"/>
    </row>
    <row r="124" spans="2:10" ht="29.45" customHeight="1" thickBot="1" x14ac:dyDescent="0.25">
      <c r="B124" s="74" t="s">
        <v>40</v>
      </c>
      <c r="C124" s="31" t="s">
        <v>137</v>
      </c>
      <c r="D124" s="379" t="s">
        <v>100</v>
      </c>
      <c r="E124" s="380"/>
      <c r="F124" s="40"/>
      <c r="G124" s="97" t="s">
        <v>314</v>
      </c>
      <c r="I124" s="81" t="s">
        <v>314</v>
      </c>
      <c r="J124" s="132" t="s">
        <v>314</v>
      </c>
    </row>
    <row r="125" spans="2:10" ht="53.1" customHeight="1" thickBot="1" x14ac:dyDescent="0.25">
      <c r="B125" s="74" t="s">
        <v>14</v>
      </c>
      <c r="C125" s="31" t="s">
        <v>138</v>
      </c>
      <c r="D125" s="379" t="s">
        <v>139</v>
      </c>
      <c r="E125" s="380"/>
      <c r="F125" s="40"/>
      <c r="G125" s="94" t="s">
        <v>230</v>
      </c>
      <c r="I125" s="79" t="s">
        <v>293</v>
      </c>
      <c r="J125" s="130" t="s">
        <v>293</v>
      </c>
    </row>
    <row r="126" spans="2:10" ht="66" customHeight="1" thickBot="1" x14ac:dyDescent="0.25">
      <c r="B126" s="74" t="s">
        <v>91</v>
      </c>
      <c r="C126" s="31" t="s">
        <v>144</v>
      </c>
      <c r="D126" s="379" t="s">
        <v>100</v>
      </c>
      <c r="E126" s="380"/>
      <c r="F126" s="40"/>
      <c r="G126" s="94" t="s">
        <v>231</v>
      </c>
      <c r="I126" s="79" t="s">
        <v>231</v>
      </c>
      <c r="J126" s="130" t="s">
        <v>231</v>
      </c>
    </row>
    <row r="127" spans="2:10" ht="66" customHeight="1" thickBot="1" x14ac:dyDescent="0.25">
      <c r="B127" s="74" t="s">
        <v>92</v>
      </c>
      <c r="C127" s="31" t="s">
        <v>145</v>
      </c>
      <c r="D127" s="359"/>
      <c r="E127" s="360"/>
      <c r="F127" s="41"/>
      <c r="G127" s="94"/>
      <c r="I127" s="79"/>
      <c r="J127" s="130"/>
    </row>
  </sheetData>
  <dataConsolidate/>
  <mergeCells count="148">
    <mergeCell ref="D124:E124"/>
    <mergeCell ref="D125:E125"/>
    <mergeCell ref="D126:E126"/>
    <mergeCell ref="D127:E127"/>
    <mergeCell ref="B77:E77"/>
    <mergeCell ref="D98:E98"/>
    <mergeCell ref="D119:E119"/>
    <mergeCell ref="D120:E120"/>
    <mergeCell ref="D121:E121"/>
    <mergeCell ref="B122:B123"/>
    <mergeCell ref="C122:C123"/>
    <mergeCell ref="D122:E122"/>
    <mergeCell ref="D123:E123"/>
    <mergeCell ref="D114:E114"/>
    <mergeCell ref="D115:E115"/>
    <mergeCell ref="D116:E116"/>
    <mergeCell ref="B117:B118"/>
    <mergeCell ref="C117:C118"/>
    <mergeCell ref="D117:E117"/>
    <mergeCell ref="D118:E118"/>
    <mergeCell ref="D106:E106"/>
    <mergeCell ref="B107:B114"/>
    <mergeCell ref="C107:C114"/>
    <mergeCell ref="D107:E107"/>
    <mergeCell ref="D108:E108"/>
    <mergeCell ref="D109:E109"/>
    <mergeCell ref="D110:E110"/>
    <mergeCell ref="D111:E111"/>
    <mergeCell ref="D112:E112"/>
    <mergeCell ref="D113:E113"/>
    <mergeCell ref="D97:E97"/>
    <mergeCell ref="D99:E99"/>
    <mergeCell ref="D100:E100"/>
    <mergeCell ref="D101:E101"/>
    <mergeCell ref="D102:E102"/>
    <mergeCell ref="B103:B106"/>
    <mergeCell ref="C103:C106"/>
    <mergeCell ref="D103:E103"/>
    <mergeCell ref="D104:E104"/>
    <mergeCell ref="D105:E105"/>
    <mergeCell ref="B93:E93"/>
    <mergeCell ref="B94:E94"/>
    <mergeCell ref="B96:E96"/>
    <mergeCell ref="I96:J96"/>
    <mergeCell ref="B87:E87"/>
    <mergeCell ref="B88:E88"/>
    <mergeCell ref="B89:E89"/>
    <mergeCell ref="B90:E90"/>
    <mergeCell ref="B91:E91"/>
    <mergeCell ref="B92:E92"/>
    <mergeCell ref="B81:E81"/>
    <mergeCell ref="B82:E82"/>
    <mergeCell ref="B83:E83"/>
    <mergeCell ref="B84:E84"/>
    <mergeCell ref="B85:E85"/>
    <mergeCell ref="B86:E86"/>
    <mergeCell ref="I75:J75"/>
    <mergeCell ref="B76:E76"/>
    <mergeCell ref="B78:E78"/>
    <mergeCell ref="B79:E79"/>
    <mergeCell ref="B80:E80"/>
    <mergeCell ref="D70:E70"/>
    <mergeCell ref="D71:E71"/>
    <mergeCell ref="D72:E72"/>
    <mergeCell ref="D73:E73"/>
    <mergeCell ref="B75:E75"/>
    <mergeCell ref="D64:E64"/>
    <mergeCell ref="D65:E65"/>
    <mergeCell ref="D66:E66"/>
    <mergeCell ref="D67:E67"/>
    <mergeCell ref="D68:E68"/>
    <mergeCell ref="D69:E69"/>
    <mergeCell ref="D58:E58"/>
    <mergeCell ref="D59:E59"/>
    <mergeCell ref="D60:E60"/>
    <mergeCell ref="D61:E61"/>
    <mergeCell ref="D62:E62"/>
    <mergeCell ref="D63:E63"/>
    <mergeCell ref="D52:E52"/>
    <mergeCell ref="B53:B54"/>
    <mergeCell ref="C53:C54"/>
    <mergeCell ref="D53:E53"/>
    <mergeCell ref="D54:E54"/>
    <mergeCell ref="B55:B57"/>
    <mergeCell ref="C55:C57"/>
    <mergeCell ref="D55:E55"/>
    <mergeCell ref="D56:E56"/>
    <mergeCell ref="D57:E57"/>
    <mergeCell ref="D48:E48"/>
    <mergeCell ref="B49:B51"/>
    <mergeCell ref="C49:C51"/>
    <mergeCell ref="D49:E49"/>
    <mergeCell ref="D50:E50"/>
    <mergeCell ref="D51:E51"/>
    <mergeCell ref="D40:E40"/>
    <mergeCell ref="B41:B48"/>
    <mergeCell ref="C41:C48"/>
    <mergeCell ref="D41:E41"/>
    <mergeCell ref="D42:E42"/>
    <mergeCell ref="D43:E43"/>
    <mergeCell ref="D44:E44"/>
    <mergeCell ref="D45:E45"/>
    <mergeCell ref="D46:E46"/>
    <mergeCell ref="D47:E47"/>
    <mergeCell ref="B36:B37"/>
    <mergeCell ref="C36:C37"/>
    <mergeCell ref="D36:E36"/>
    <mergeCell ref="D37:E37"/>
    <mergeCell ref="B38:B39"/>
    <mergeCell ref="C38:C39"/>
    <mergeCell ref="D38:E38"/>
    <mergeCell ref="D39:E39"/>
    <mergeCell ref="B31:B35"/>
    <mergeCell ref="C31:C35"/>
    <mergeCell ref="D31:E31"/>
    <mergeCell ref="D32:E32"/>
    <mergeCell ref="D33:E33"/>
    <mergeCell ref="D34:E34"/>
    <mergeCell ref="D35:E35"/>
    <mergeCell ref="D27:E27"/>
    <mergeCell ref="B28:B29"/>
    <mergeCell ref="C28:C29"/>
    <mergeCell ref="D28:E28"/>
    <mergeCell ref="D29:E29"/>
    <mergeCell ref="D30:E30"/>
    <mergeCell ref="C23:E23"/>
    <mergeCell ref="B25:E25"/>
    <mergeCell ref="I25:J25"/>
    <mergeCell ref="D26:E26"/>
    <mergeCell ref="C22:E22"/>
    <mergeCell ref="B19:E19"/>
    <mergeCell ref="C14:E14"/>
    <mergeCell ref="C15:E15"/>
    <mergeCell ref="C16:E16"/>
    <mergeCell ref="I6:J6"/>
    <mergeCell ref="C8:E8"/>
    <mergeCell ref="C9:E9"/>
    <mergeCell ref="C10:E10"/>
    <mergeCell ref="C11:E11"/>
    <mergeCell ref="B3:E3"/>
    <mergeCell ref="B4:E4"/>
    <mergeCell ref="B5:G5"/>
    <mergeCell ref="B6:E6"/>
    <mergeCell ref="C12:E12"/>
    <mergeCell ref="C13:E13"/>
    <mergeCell ref="C17:E17"/>
    <mergeCell ref="I19:J19"/>
    <mergeCell ref="C21:E21"/>
  </mergeCells>
  <conditionalFormatting sqref="D52 D60">
    <cfRule type="expression" dxfId="167" priority="133">
      <formula>#REF!="NO"</formula>
    </cfRule>
  </conditionalFormatting>
  <conditionalFormatting sqref="D98:G127">
    <cfRule type="expression" dxfId="166" priority="3">
      <formula>#REF!="NO"</formula>
    </cfRule>
  </conditionalFormatting>
  <conditionalFormatting sqref="D27:J73">
    <cfRule type="expression" dxfId="165" priority="1">
      <formula>#REF!="NO"</formula>
    </cfRule>
  </conditionalFormatting>
  <conditionalFormatting sqref="F77:G94">
    <cfRule type="expression" dxfId="164" priority="6">
      <formula>#REF!="NO"</formula>
    </cfRule>
  </conditionalFormatting>
  <conditionalFormatting sqref="G8:G17">
    <cfRule type="expression" dxfId="163" priority="128">
      <formula>#REF!="NO"</formula>
    </cfRule>
  </conditionalFormatting>
  <conditionalFormatting sqref="G21:G23">
    <cfRule type="expression" dxfId="162" priority="129">
      <formula>#REF!="NO"</formula>
    </cfRule>
  </conditionalFormatting>
  <conditionalFormatting sqref="I9">
    <cfRule type="expression" dxfId="161" priority="59">
      <formula>#REF!="NO"</formula>
    </cfRule>
  </conditionalFormatting>
  <conditionalFormatting sqref="I8:J17">
    <cfRule type="expression" dxfId="160" priority="132">
      <formula>#REF!="NO"</formula>
    </cfRule>
  </conditionalFormatting>
  <conditionalFormatting sqref="I21:J23">
    <cfRule type="expression" dxfId="159" priority="39">
      <formula>#REF!="NO"</formula>
    </cfRule>
  </conditionalFormatting>
  <conditionalFormatting sqref="I77:J94">
    <cfRule type="expression" dxfId="158" priority="5">
      <formula>#REF!="NO"</formula>
    </cfRule>
  </conditionalFormatting>
  <conditionalFormatting sqref="I98:J127">
    <cfRule type="expression" dxfId="157" priority="7">
      <formula>#REF!="NO"</formula>
    </cfRule>
  </conditionalFormatting>
  <conditionalFormatting sqref="J8:J9">
    <cfRule type="expression" dxfId="156" priority="56">
      <formula>#REF!="NO"</formula>
    </cfRule>
  </conditionalFormatting>
  <dataValidations count="3">
    <dataValidation type="decimal" operator="greaterThanOrEqual" allowBlank="1" showInputMessage="1" showErrorMessage="1" error="The Pickup Allowance cannot be a negative number." sqref="G16 I16:J16" xr:uid="{00000000-0002-0000-0100-000000000000}">
      <formula1>0</formula1>
    </dataValidation>
    <dataValidation type="decimal" allowBlank="1" showInputMessage="1" showErrorMessage="1" error="Invalid Entry - Bidder must enter a value that is greater than $0" sqref="G21 I21:J21" xr:uid="{00000000-0002-0000-0100-000001000000}">
      <formula1>0</formula1>
      <formula2>9E+21</formula2>
    </dataValidation>
    <dataValidation type="decimal" allowBlank="1" showInputMessage="1" showErrorMessage="1" error="The Additional Options NYS Discount entered must be greater than 0%, or less than or equal to 100%." sqref="G23 I23:J23" xr:uid="{00000000-0002-0000-0100-000002000000}">
      <formula1>0.01</formula1>
      <formula2>100</formula2>
    </dataValidation>
  </dataValidations>
  <pageMargins left="0.25" right="0.25" top="0.5" bottom="0.25" header="0.3" footer="0.3"/>
  <pageSetup scale="72" fitToHeight="0" orientation="landscape" r:id="rId1"/>
  <rowBreaks count="2" manualBreakCount="2">
    <brk id="30" min="1" max="9" man="1"/>
    <brk id="120" min="1" max="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7030A0"/>
    <pageSetUpPr autoPageBreaks="0" fitToPage="1"/>
  </sheetPr>
  <dimension ref="B1:N129"/>
  <sheetViews>
    <sheetView showGridLines="0" view="pageBreakPreview" zoomScaleNormal="100" zoomScaleSheetLayoutView="100" workbookViewId="0">
      <selection activeCell="B2" sqref="B2"/>
    </sheetView>
  </sheetViews>
  <sheetFormatPr defaultColWidth="9.140625" defaultRowHeight="12.75" x14ac:dyDescent="0.2"/>
  <cols>
    <col min="1" max="1" width="9.140625" style="2"/>
    <col min="2" max="2" width="19.140625" style="2" customWidth="1"/>
    <col min="3" max="3" width="62.85546875" style="2" customWidth="1"/>
    <col min="4" max="4" width="14.7109375" style="2" customWidth="1"/>
    <col min="5" max="5" width="20.7109375" style="2" customWidth="1"/>
    <col min="6" max="6" width="2.7109375" style="2" customWidth="1"/>
    <col min="7" max="7" width="20.7109375" style="5" customWidth="1"/>
    <col min="8" max="8" width="2.7109375" style="2" customWidth="1"/>
    <col min="9" max="9" width="20.7109375" style="5" customWidth="1"/>
    <col min="10" max="10" width="2.7109375" style="2" customWidth="1"/>
    <col min="11" max="12" width="20.7109375" style="2" customWidth="1"/>
    <col min="13" max="13" width="2.7109375" style="2" customWidth="1"/>
    <col min="14" max="16384" width="9.140625" style="2"/>
  </cols>
  <sheetData>
    <row r="1" spans="2:14" ht="18" customHeight="1" x14ac:dyDescent="0.2">
      <c r="B1" s="33" t="s">
        <v>324</v>
      </c>
      <c r="G1" s="2"/>
      <c r="I1" s="2"/>
    </row>
    <row r="2" spans="2:14" s="32" customFormat="1" ht="18" customHeight="1" thickBot="1" x14ac:dyDescent="0.3">
      <c r="B2" s="32" t="str">
        <f>'Attachment 1 - Summary'!B2</f>
        <v>PC69857 AT New York City, LLC</v>
      </c>
      <c r="C2" s="34"/>
      <c r="D2" s="34"/>
      <c r="E2" s="34"/>
      <c r="F2" s="34"/>
      <c r="G2" s="34"/>
      <c r="H2" s="34"/>
      <c r="I2" s="34"/>
      <c r="J2" s="34"/>
      <c r="K2" s="34"/>
      <c r="L2" s="34"/>
      <c r="M2" s="34"/>
      <c r="N2" s="34"/>
    </row>
    <row r="3" spans="2:14" ht="24" thickBot="1" x14ac:dyDescent="0.25">
      <c r="B3" s="397" t="s">
        <v>122</v>
      </c>
      <c r="C3" s="398"/>
      <c r="D3" s="398"/>
      <c r="E3" s="399"/>
      <c r="F3" s="10"/>
      <c r="G3" s="10"/>
      <c r="H3" s="10"/>
      <c r="I3" s="10"/>
      <c r="J3" s="10"/>
      <c r="M3" s="10"/>
    </row>
    <row r="4" spans="2:14" ht="51" customHeight="1" thickBot="1" x14ac:dyDescent="0.25">
      <c r="B4" s="325" t="s">
        <v>124</v>
      </c>
      <c r="C4" s="326"/>
      <c r="D4" s="326"/>
      <c r="E4" s="327"/>
      <c r="F4" s="10"/>
      <c r="G4" s="10"/>
      <c r="H4" s="10"/>
      <c r="I4" s="10"/>
      <c r="J4" s="10"/>
      <c r="M4" s="10"/>
    </row>
    <row r="5" spans="2:14" s="4" customFormat="1" ht="11.25" customHeight="1" thickBot="1" x14ac:dyDescent="0.3">
      <c r="B5" s="328"/>
      <c r="C5" s="329"/>
      <c r="D5" s="329"/>
      <c r="E5" s="330"/>
      <c r="F5" s="330"/>
      <c r="G5" s="330"/>
    </row>
    <row r="6" spans="2:14" s="9" customFormat="1" ht="32.25" thickBot="1" x14ac:dyDescent="0.25">
      <c r="B6" s="331" t="s">
        <v>151</v>
      </c>
      <c r="C6" s="332"/>
      <c r="D6" s="332"/>
      <c r="E6" s="333"/>
      <c r="F6" s="42"/>
      <c r="G6" s="126" t="s">
        <v>199</v>
      </c>
      <c r="H6" s="42"/>
      <c r="I6" s="126" t="s">
        <v>200</v>
      </c>
      <c r="J6" s="42"/>
      <c r="K6" s="340" t="s">
        <v>201</v>
      </c>
      <c r="L6" s="341"/>
      <c r="M6" s="42"/>
    </row>
    <row r="7" spans="2:14" s="4" customFormat="1" ht="15" customHeight="1" thickBot="1" x14ac:dyDescent="0.3">
      <c r="B7" s="59" t="s">
        <v>6</v>
      </c>
      <c r="C7" s="35" t="s">
        <v>166</v>
      </c>
      <c r="D7" s="38"/>
      <c r="E7" s="46"/>
      <c r="F7" s="43"/>
      <c r="G7" s="102" t="s">
        <v>17</v>
      </c>
      <c r="H7" s="43"/>
      <c r="I7" s="102" t="s">
        <v>17</v>
      </c>
      <c r="J7" s="43"/>
      <c r="K7" s="47" t="s">
        <v>17</v>
      </c>
      <c r="L7" s="53" t="s">
        <v>19</v>
      </c>
      <c r="M7" s="43"/>
    </row>
    <row r="8" spans="2:14" ht="65.25" thickTop="1" thickBot="1" x14ac:dyDescent="0.25">
      <c r="B8" s="60" t="s">
        <v>9</v>
      </c>
      <c r="C8" s="348" t="s">
        <v>152</v>
      </c>
      <c r="D8" s="349"/>
      <c r="E8" s="350"/>
      <c r="F8" s="15"/>
      <c r="G8" s="103" t="s">
        <v>233</v>
      </c>
      <c r="H8" s="15"/>
      <c r="I8" s="103" t="s">
        <v>254</v>
      </c>
      <c r="J8" s="15"/>
      <c r="K8" s="48" t="s">
        <v>271</v>
      </c>
      <c r="L8" s="54" t="s">
        <v>273</v>
      </c>
      <c r="M8" s="15"/>
    </row>
    <row r="9" spans="2:14" s="9" customFormat="1" ht="44.25" customHeight="1" thickTop="1" thickBot="1" x14ac:dyDescent="0.25">
      <c r="B9" s="60" t="s">
        <v>136</v>
      </c>
      <c r="C9" s="348" t="s">
        <v>153</v>
      </c>
      <c r="D9" s="349"/>
      <c r="E9" s="350"/>
      <c r="F9" s="15"/>
      <c r="G9" s="103" t="s">
        <v>234</v>
      </c>
      <c r="H9" s="15"/>
      <c r="I9" s="103" t="s">
        <v>255</v>
      </c>
      <c r="J9" s="15"/>
      <c r="K9" s="48" t="s">
        <v>294</v>
      </c>
      <c r="L9" s="54" t="s">
        <v>294</v>
      </c>
      <c r="M9" s="15"/>
    </row>
    <row r="10" spans="2:14" ht="12.75" customHeight="1" thickTop="1" x14ac:dyDescent="0.2">
      <c r="B10" s="61" t="s">
        <v>0</v>
      </c>
      <c r="C10" s="337" t="s">
        <v>155</v>
      </c>
      <c r="D10" s="338"/>
      <c r="E10" s="339"/>
      <c r="F10" s="15"/>
      <c r="G10" s="96" t="s">
        <v>181</v>
      </c>
      <c r="H10" s="15"/>
      <c r="I10" s="96" t="s">
        <v>185</v>
      </c>
      <c r="J10" s="15"/>
      <c r="K10" s="49" t="s">
        <v>185</v>
      </c>
      <c r="L10" s="55" t="s">
        <v>185</v>
      </c>
      <c r="M10" s="15"/>
    </row>
    <row r="11" spans="2:14" x14ac:dyDescent="0.2">
      <c r="B11" s="61" t="s">
        <v>1</v>
      </c>
      <c r="C11" s="337" t="s">
        <v>154</v>
      </c>
      <c r="D11" s="338"/>
      <c r="E11" s="339"/>
      <c r="F11" s="15"/>
      <c r="G11" s="96">
        <v>33503</v>
      </c>
      <c r="H11" s="15"/>
      <c r="I11" s="96" t="s">
        <v>186</v>
      </c>
      <c r="J11" s="15"/>
      <c r="K11" s="49" t="s">
        <v>190</v>
      </c>
      <c r="L11" s="55" t="s">
        <v>190</v>
      </c>
      <c r="M11" s="15"/>
    </row>
    <row r="12" spans="2:14" ht="12.75" customHeight="1" thickBot="1" x14ac:dyDescent="0.25">
      <c r="B12" s="62" t="s">
        <v>2</v>
      </c>
      <c r="C12" s="334" t="s">
        <v>156</v>
      </c>
      <c r="D12" s="335"/>
      <c r="E12" s="336"/>
      <c r="F12" s="15"/>
      <c r="G12" s="104">
        <v>3500</v>
      </c>
      <c r="H12" s="15"/>
      <c r="I12" s="104" t="s">
        <v>187</v>
      </c>
      <c r="J12" s="15"/>
      <c r="K12" s="50" t="s">
        <v>191</v>
      </c>
      <c r="L12" s="56" t="s">
        <v>191</v>
      </c>
      <c r="M12" s="15"/>
    </row>
    <row r="13" spans="2:14" ht="13.5" thickTop="1" x14ac:dyDescent="0.2">
      <c r="B13" s="61" t="s">
        <v>3</v>
      </c>
      <c r="C13" s="337" t="s">
        <v>158</v>
      </c>
      <c r="D13" s="338"/>
      <c r="E13" s="339"/>
      <c r="F13" s="15"/>
      <c r="G13" s="96" t="s">
        <v>182</v>
      </c>
      <c r="H13" s="15"/>
      <c r="I13" s="96" t="s">
        <v>182</v>
      </c>
      <c r="J13" s="15"/>
      <c r="K13" s="49" t="s">
        <v>182</v>
      </c>
      <c r="L13" s="55" t="s">
        <v>182</v>
      </c>
      <c r="M13" s="15"/>
    </row>
    <row r="14" spans="2:14" x14ac:dyDescent="0.2">
      <c r="B14" s="61" t="s">
        <v>4</v>
      </c>
      <c r="C14" s="337" t="s">
        <v>157</v>
      </c>
      <c r="D14" s="338"/>
      <c r="E14" s="339"/>
      <c r="F14" s="15"/>
      <c r="G14" s="96" t="s">
        <v>184</v>
      </c>
      <c r="H14" s="15"/>
      <c r="I14" s="96" t="s">
        <v>188</v>
      </c>
      <c r="J14" s="15"/>
      <c r="K14" s="49" t="s">
        <v>194</v>
      </c>
      <c r="L14" s="55" t="s">
        <v>194</v>
      </c>
      <c r="M14" s="15"/>
    </row>
    <row r="15" spans="2:14" ht="15.75" customHeight="1" thickBot="1" x14ac:dyDescent="0.25">
      <c r="B15" s="63" t="s">
        <v>5</v>
      </c>
      <c r="C15" s="334" t="s">
        <v>159</v>
      </c>
      <c r="D15" s="335"/>
      <c r="E15" s="336"/>
      <c r="F15" s="15"/>
      <c r="G15" s="105" t="s">
        <v>184</v>
      </c>
      <c r="H15" s="15"/>
      <c r="I15" s="105" t="s">
        <v>188</v>
      </c>
      <c r="J15" s="15"/>
      <c r="K15" s="51" t="s">
        <v>194</v>
      </c>
      <c r="L15" s="57" t="s">
        <v>194</v>
      </c>
      <c r="M15" s="15"/>
    </row>
    <row r="16" spans="2:14" ht="29.25" customHeight="1" thickTop="1" x14ac:dyDescent="0.2">
      <c r="B16" s="61" t="s">
        <v>101</v>
      </c>
      <c r="C16" s="345" t="s">
        <v>161</v>
      </c>
      <c r="D16" s="346"/>
      <c r="E16" s="347"/>
      <c r="F16" s="15"/>
      <c r="G16" s="106">
        <v>100</v>
      </c>
      <c r="H16" s="15"/>
      <c r="I16" s="106">
        <v>100</v>
      </c>
      <c r="J16" s="15"/>
      <c r="K16" s="52">
        <v>100</v>
      </c>
      <c r="L16" s="58">
        <v>100</v>
      </c>
      <c r="M16" s="15"/>
    </row>
    <row r="17" spans="2:13" ht="30.75" customHeight="1" thickBot="1" x14ac:dyDescent="0.25">
      <c r="B17" s="63" t="s">
        <v>43</v>
      </c>
      <c r="C17" s="334" t="s">
        <v>160</v>
      </c>
      <c r="D17" s="335"/>
      <c r="E17" s="336"/>
      <c r="F17" s="15"/>
      <c r="G17" s="105" t="s">
        <v>252</v>
      </c>
      <c r="H17" s="15"/>
      <c r="I17" s="105" t="s">
        <v>252</v>
      </c>
      <c r="J17" s="15"/>
      <c r="K17" s="51" t="s">
        <v>252</v>
      </c>
      <c r="L17" s="57" t="s">
        <v>252</v>
      </c>
      <c r="M17" s="15"/>
    </row>
    <row r="18" spans="2:13" s="11" customFormat="1" ht="14.25" thickTop="1" thickBot="1" x14ac:dyDescent="0.25">
      <c r="D18" s="12"/>
      <c r="E18" s="12"/>
      <c r="F18" s="12"/>
      <c r="G18" s="12"/>
      <c r="H18" s="12"/>
      <c r="I18" s="12"/>
      <c r="J18" s="12"/>
      <c r="M18" s="12"/>
    </row>
    <row r="19" spans="2:13" s="13" customFormat="1" ht="32.25" thickBot="1" x14ac:dyDescent="0.25">
      <c r="B19" s="331" t="s">
        <v>150</v>
      </c>
      <c r="C19" s="332"/>
      <c r="D19" s="332"/>
      <c r="E19" s="333"/>
      <c r="F19" s="42"/>
      <c r="G19" s="126" t="s">
        <v>199</v>
      </c>
      <c r="H19" s="42"/>
      <c r="I19" s="126" t="s">
        <v>200</v>
      </c>
      <c r="J19" s="42"/>
      <c r="K19" s="340" t="s">
        <v>201</v>
      </c>
      <c r="L19" s="341"/>
      <c r="M19" s="42"/>
    </row>
    <row r="20" spans="2:13" s="4" customFormat="1" ht="15" customHeight="1" thickBot="1" x14ac:dyDescent="0.3">
      <c r="B20" s="36" t="s">
        <v>6</v>
      </c>
      <c r="C20" s="28" t="s">
        <v>166</v>
      </c>
      <c r="D20" s="39"/>
      <c r="E20" s="66"/>
      <c r="F20" s="43"/>
      <c r="G20" s="102" t="s">
        <v>17</v>
      </c>
      <c r="H20" s="43"/>
      <c r="I20" s="102" t="s">
        <v>17</v>
      </c>
      <c r="J20" s="43"/>
      <c r="K20" s="47" t="s">
        <v>17</v>
      </c>
      <c r="L20" s="37" t="s">
        <v>19</v>
      </c>
      <c r="M20" s="43"/>
    </row>
    <row r="21" spans="2:13" ht="56.25" customHeight="1" x14ac:dyDescent="0.2">
      <c r="B21" s="64" t="s">
        <v>42</v>
      </c>
      <c r="C21" s="342" t="s">
        <v>162</v>
      </c>
      <c r="D21" s="343"/>
      <c r="E21" s="344"/>
      <c r="F21" s="15"/>
      <c r="G21" s="127">
        <v>57903.483000000007</v>
      </c>
      <c r="H21" s="15"/>
      <c r="I21" s="127">
        <v>57430.956000000006</v>
      </c>
      <c r="J21" s="15"/>
      <c r="K21" s="67">
        <v>59385.777000000002</v>
      </c>
      <c r="L21" s="69">
        <v>64974.294000000002</v>
      </c>
      <c r="M21" s="15"/>
    </row>
    <row r="22" spans="2:13" ht="42.75" customHeight="1" x14ac:dyDescent="0.2">
      <c r="B22" s="61" t="s">
        <v>20</v>
      </c>
      <c r="C22" s="337" t="s">
        <v>163</v>
      </c>
      <c r="D22" s="338"/>
      <c r="E22" s="339"/>
      <c r="F22" s="15"/>
      <c r="G22" s="108">
        <v>1543.3440000000001</v>
      </c>
      <c r="H22" s="15"/>
      <c r="I22" s="108">
        <v>1543.3440000000001</v>
      </c>
      <c r="J22" s="15"/>
      <c r="K22" s="68" t="s">
        <v>193</v>
      </c>
      <c r="L22" s="70" t="s">
        <v>193</v>
      </c>
      <c r="M22" s="15"/>
    </row>
    <row r="23" spans="2:13" ht="33" customHeight="1" thickBot="1" x14ac:dyDescent="0.25">
      <c r="B23" s="65" t="s">
        <v>41</v>
      </c>
      <c r="C23" s="361" t="s">
        <v>164</v>
      </c>
      <c r="D23" s="362"/>
      <c r="E23" s="363"/>
      <c r="F23" s="1"/>
      <c r="G23" s="109">
        <v>1</v>
      </c>
      <c r="H23" s="1"/>
      <c r="I23" s="109">
        <v>1</v>
      </c>
      <c r="J23" s="1"/>
      <c r="K23" s="71">
        <v>1</v>
      </c>
      <c r="L23" s="72">
        <v>1</v>
      </c>
      <c r="M23" s="1"/>
    </row>
    <row r="24" spans="2:13" ht="13.5" thickBot="1" x14ac:dyDescent="0.25">
      <c r="B24" s="137"/>
      <c r="C24" s="1"/>
      <c r="D24" s="1"/>
      <c r="E24" s="1"/>
      <c r="F24" s="1"/>
      <c r="G24" s="14"/>
      <c r="H24" s="1"/>
      <c r="I24" s="14"/>
      <c r="J24" s="1"/>
      <c r="M24" s="1"/>
    </row>
    <row r="25" spans="2:13" s="9" customFormat="1" ht="32.25" thickBot="1" x14ac:dyDescent="0.25">
      <c r="B25" s="364" t="s">
        <v>165</v>
      </c>
      <c r="C25" s="365"/>
      <c r="D25" s="365"/>
      <c r="E25" s="366"/>
      <c r="F25" s="44"/>
      <c r="G25" s="126" t="s">
        <v>199</v>
      </c>
      <c r="H25" s="44"/>
      <c r="I25" s="126" t="s">
        <v>200</v>
      </c>
      <c r="J25" s="44"/>
      <c r="K25" s="340" t="s">
        <v>201</v>
      </c>
      <c r="L25" s="341"/>
      <c r="M25" s="44"/>
    </row>
    <row r="26" spans="2:13" s="3" customFormat="1" ht="15" customHeight="1" thickBot="1" x14ac:dyDescent="0.3">
      <c r="B26" s="36" t="s">
        <v>6</v>
      </c>
      <c r="C26" s="25" t="s">
        <v>7</v>
      </c>
      <c r="D26" s="367" t="s">
        <v>166</v>
      </c>
      <c r="E26" s="368"/>
      <c r="F26" s="45"/>
      <c r="G26" s="102" t="s">
        <v>17</v>
      </c>
      <c r="H26" s="45"/>
      <c r="I26" s="102" t="s">
        <v>17</v>
      </c>
      <c r="J26" s="45"/>
      <c r="K26" s="47" t="s">
        <v>17</v>
      </c>
      <c r="L26" s="37" t="s">
        <v>19</v>
      </c>
      <c r="M26" s="45"/>
    </row>
    <row r="27" spans="2:13" s="15" customFormat="1" ht="41.1" customHeight="1" thickBot="1" x14ac:dyDescent="0.3">
      <c r="B27" s="73" t="s">
        <v>8</v>
      </c>
      <c r="C27" s="30" t="s">
        <v>131</v>
      </c>
      <c r="D27" s="351" t="s">
        <v>118</v>
      </c>
      <c r="E27" s="352"/>
      <c r="F27" s="40"/>
      <c r="G27" s="94">
        <v>12300</v>
      </c>
      <c r="H27" s="40"/>
      <c r="I27" s="94" t="s">
        <v>256</v>
      </c>
      <c r="J27" s="40"/>
      <c r="K27" s="79" t="s">
        <v>295</v>
      </c>
      <c r="L27" s="85" t="s">
        <v>295</v>
      </c>
      <c r="M27" s="40"/>
    </row>
    <row r="28" spans="2:13" s="15" customFormat="1" x14ac:dyDescent="0.25">
      <c r="B28" s="353" t="s">
        <v>21</v>
      </c>
      <c r="C28" s="355" t="s">
        <v>125</v>
      </c>
      <c r="D28" s="357" t="s">
        <v>67</v>
      </c>
      <c r="E28" s="358"/>
      <c r="F28" s="40"/>
      <c r="G28" s="95">
        <v>4</v>
      </c>
      <c r="H28" s="40"/>
      <c r="I28" s="95">
        <v>4</v>
      </c>
      <c r="J28" s="40"/>
      <c r="K28" s="80">
        <v>5</v>
      </c>
      <c r="L28" s="86">
        <v>5</v>
      </c>
      <c r="M28" s="40"/>
    </row>
    <row r="29" spans="2:13" s="15" customFormat="1" ht="13.5" thickBot="1" x14ac:dyDescent="0.3">
      <c r="B29" s="354"/>
      <c r="C29" s="356"/>
      <c r="D29" s="351" t="s">
        <v>68</v>
      </c>
      <c r="E29" s="352"/>
      <c r="F29" s="40"/>
      <c r="G29" s="97">
        <v>20</v>
      </c>
      <c r="H29" s="40"/>
      <c r="I29" s="97">
        <v>20</v>
      </c>
      <c r="J29" s="40"/>
      <c r="K29" s="81">
        <v>20</v>
      </c>
      <c r="L29" s="87">
        <v>20</v>
      </c>
      <c r="M29" s="40"/>
    </row>
    <row r="30" spans="2:13" s="15" customFormat="1" ht="14.45" customHeight="1" thickBot="1" x14ac:dyDescent="0.3">
      <c r="B30" s="74" t="s">
        <v>123</v>
      </c>
      <c r="C30" s="31" t="s">
        <v>108</v>
      </c>
      <c r="D30" s="359"/>
      <c r="E30" s="360"/>
      <c r="F30" s="41"/>
      <c r="G30" s="94"/>
      <c r="H30" s="41"/>
      <c r="I30" s="94"/>
      <c r="J30" s="41"/>
      <c r="K30" s="79"/>
      <c r="L30" s="85"/>
      <c r="M30" s="41"/>
    </row>
    <row r="31" spans="2:13" s="15" customFormat="1" x14ac:dyDescent="0.25">
      <c r="B31" s="353" t="s">
        <v>59</v>
      </c>
      <c r="C31" s="355"/>
      <c r="D31" s="357" t="s">
        <v>58</v>
      </c>
      <c r="E31" s="358"/>
      <c r="F31" s="40"/>
      <c r="G31" s="95" t="s">
        <v>202</v>
      </c>
      <c r="H31" s="40"/>
      <c r="I31" s="95" t="s">
        <v>257</v>
      </c>
      <c r="J31" s="40"/>
      <c r="K31" s="80" t="s">
        <v>275</v>
      </c>
      <c r="L31" s="86" t="s">
        <v>275</v>
      </c>
      <c r="M31" s="40"/>
    </row>
    <row r="32" spans="2:13" s="15" customFormat="1" x14ac:dyDescent="0.25">
      <c r="B32" s="371"/>
      <c r="C32" s="372"/>
      <c r="D32" s="373" t="s">
        <v>57</v>
      </c>
      <c r="E32" s="374"/>
      <c r="F32" s="40"/>
      <c r="G32" s="96" t="s">
        <v>203</v>
      </c>
      <c r="H32" s="40"/>
      <c r="I32" s="96" t="s">
        <v>258</v>
      </c>
      <c r="J32" s="40"/>
      <c r="K32" s="49" t="s">
        <v>296</v>
      </c>
      <c r="L32" s="55" t="s">
        <v>296</v>
      </c>
      <c r="M32" s="40"/>
    </row>
    <row r="33" spans="2:13" s="15" customFormat="1" x14ac:dyDescent="0.25">
      <c r="B33" s="371"/>
      <c r="C33" s="372"/>
      <c r="D33" s="373" t="s">
        <v>69</v>
      </c>
      <c r="E33" s="374"/>
      <c r="F33" s="40"/>
      <c r="G33" s="96" t="s">
        <v>235</v>
      </c>
      <c r="H33" s="40"/>
      <c r="I33" s="96" t="s">
        <v>235</v>
      </c>
      <c r="J33" s="40"/>
      <c r="K33" s="49" t="s">
        <v>277</v>
      </c>
      <c r="L33" s="55" t="s">
        <v>277</v>
      </c>
      <c r="M33" s="40"/>
    </row>
    <row r="34" spans="2:13" s="15" customFormat="1" x14ac:dyDescent="0.25">
      <c r="B34" s="371"/>
      <c r="C34" s="372"/>
      <c r="D34" s="375" t="s">
        <v>70</v>
      </c>
      <c r="E34" s="376"/>
      <c r="F34" s="40"/>
      <c r="G34" s="96" t="s">
        <v>236</v>
      </c>
      <c r="H34" s="40"/>
      <c r="I34" s="96" t="s">
        <v>236</v>
      </c>
      <c r="J34" s="40"/>
      <c r="K34" s="49" t="s">
        <v>278</v>
      </c>
      <c r="L34" s="55" t="s">
        <v>278</v>
      </c>
      <c r="M34" s="40"/>
    </row>
    <row r="35" spans="2:13" s="15" customFormat="1" ht="13.5" thickBot="1" x14ac:dyDescent="0.3">
      <c r="B35" s="354"/>
      <c r="C35" s="356"/>
      <c r="D35" s="351" t="s">
        <v>111</v>
      </c>
      <c r="E35" s="352"/>
      <c r="F35" s="40"/>
      <c r="G35" s="97" t="s">
        <v>312</v>
      </c>
      <c r="H35" s="40"/>
      <c r="I35" s="97" t="s">
        <v>312</v>
      </c>
      <c r="J35" s="40"/>
      <c r="K35" s="81" t="s">
        <v>297</v>
      </c>
      <c r="L35" s="87" t="s">
        <v>297</v>
      </c>
      <c r="M35" s="40"/>
    </row>
    <row r="36" spans="2:13" s="15" customFormat="1" x14ac:dyDescent="0.25">
      <c r="B36" s="353" t="s">
        <v>11</v>
      </c>
      <c r="C36" s="355"/>
      <c r="D36" s="357" t="s">
        <v>24</v>
      </c>
      <c r="E36" s="358"/>
      <c r="F36" s="40"/>
      <c r="G36" s="95" t="s">
        <v>237</v>
      </c>
      <c r="H36" s="40"/>
      <c r="I36" s="95" t="s">
        <v>259</v>
      </c>
      <c r="J36" s="40"/>
      <c r="K36" s="80" t="s">
        <v>298</v>
      </c>
      <c r="L36" s="86" t="s">
        <v>298</v>
      </c>
      <c r="M36" s="40"/>
    </row>
    <row r="37" spans="2:13" s="15" customFormat="1" ht="13.5" thickBot="1" x14ac:dyDescent="0.3">
      <c r="B37" s="354"/>
      <c r="C37" s="356"/>
      <c r="D37" s="351" t="s">
        <v>22</v>
      </c>
      <c r="E37" s="352"/>
      <c r="F37" s="40"/>
      <c r="G37" s="97" t="s">
        <v>237</v>
      </c>
      <c r="H37" s="40"/>
      <c r="I37" s="97" t="s">
        <v>259</v>
      </c>
      <c r="J37" s="40"/>
      <c r="K37" s="81" t="s">
        <v>298</v>
      </c>
      <c r="L37" s="87" t="s">
        <v>298</v>
      </c>
      <c r="M37" s="40"/>
    </row>
    <row r="38" spans="2:13" s="15" customFormat="1" x14ac:dyDescent="0.25">
      <c r="B38" s="353" t="s">
        <v>16</v>
      </c>
      <c r="C38" s="355"/>
      <c r="D38" s="357" t="s">
        <v>24</v>
      </c>
      <c r="E38" s="358"/>
      <c r="F38" s="40"/>
      <c r="G38" s="95" t="s">
        <v>238</v>
      </c>
      <c r="H38" s="40"/>
      <c r="I38" s="95" t="s">
        <v>260</v>
      </c>
      <c r="J38" s="40"/>
      <c r="K38" s="80" t="s">
        <v>299</v>
      </c>
      <c r="L38" s="86" t="s">
        <v>299</v>
      </c>
      <c r="M38" s="40"/>
    </row>
    <row r="39" spans="2:13" s="15" customFormat="1" ht="13.5" thickBot="1" x14ac:dyDescent="0.3">
      <c r="B39" s="354"/>
      <c r="C39" s="356"/>
      <c r="D39" s="369" t="s">
        <v>23</v>
      </c>
      <c r="E39" s="370"/>
      <c r="F39" s="40"/>
      <c r="G39" s="97" t="s">
        <v>238</v>
      </c>
      <c r="H39" s="40"/>
      <c r="I39" s="97" t="s">
        <v>260</v>
      </c>
      <c r="J39" s="40"/>
      <c r="K39" s="81" t="s">
        <v>299</v>
      </c>
      <c r="L39" s="87" t="s">
        <v>299</v>
      </c>
      <c r="M39" s="40"/>
    </row>
    <row r="40" spans="2:13" s="15" customFormat="1" ht="15.6" customHeight="1" thickBot="1" x14ac:dyDescent="0.3">
      <c r="B40" s="74" t="s">
        <v>52</v>
      </c>
      <c r="C40" s="31" t="s">
        <v>53</v>
      </c>
      <c r="D40" s="359"/>
      <c r="E40" s="360"/>
      <c r="F40" s="41"/>
      <c r="G40" s="94"/>
      <c r="H40" s="41"/>
      <c r="I40" s="94"/>
      <c r="J40" s="41"/>
      <c r="K40" s="79"/>
      <c r="L40" s="85"/>
      <c r="M40" s="41"/>
    </row>
    <row r="41" spans="2:13" s="15" customFormat="1" ht="13.5" customHeight="1" thickBot="1" x14ac:dyDescent="0.3">
      <c r="B41" s="377" t="s">
        <v>12</v>
      </c>
      <c r="C41" s="378" t="s">
        <v>142</v>
      </c>
      <c r="D41" s="357" t="s">
        <v>175</v>
      </c>
      <c r="E41" s="358"/>
      <c r="F41" s="40"/>
      <c r="G41" s="95" t="s">
        <v>239</v>
      </c>
      <c r="H41" s="40"/>
      <c r="I41" s="95" t="s">
        <v>261</v>
      </c>
      <c r="J41" s="40"/>
      <c r="K41" s="80" t="s">
        <v>300</v>
      </c>
      <c r="L41" s="86" t="s">
        <v>300</v>
      </c>
      <c r="M41" s="40"/>
    </row>
    <row r="42" spans="2:13" s="15" customFormat="1" ht="13.5" customHeight="1" thickBot="1" x14ac:dyDescent="0.3">
      <c r="B42" s="377"/>
      <c r="C42" s="378"/>
      <c r="D42" s="373" t="s">
        <v>176</v>
      </c>
      <c r="E42" s="374"/>
      <c r="F42" s="40"/>
      <c r="G42" s="96">
        <v>2680</v>
      </c>
      <c r="H42" s="40"/>
      <c r="I42" s="96">
        <v>2680</v>
      </c>
      <c r="J42" s="40"/>
      <c r="K42" s="49">
        <v>2150</v>
      </c>
      <c r="L42" s="55">
        <v>2150</v>
      </c>
      <c r="M42" s="40"/>
    </row>
    <row r="43" spans="2:13" s="15" customFormat="1" ht="13.5" customHeight="1" thickBot="1" x14ac:dyDescent="0.3">
      <c r="B43" s="377"/>
      <c r="C43" s="378"/>
      <c r="D43" s="373" t="s">
        <v>177</v>
      </c>
      <c r="E43" s="374"/>
      <c r="F43" s="40"/>
      <c r="G43" s="98" t="s">
        <v>239</v>
      </c>
      <c r="H43" s="40"/>
      <c r="I43" s="98" t="s">
        <v>261</v>
      </c>
      <c r="J43" s="40"/>
      <c r="K43" s="82" t="s">
        <v>300</v>
      </c>
      <c r="L43" s="88" t="s">
        <v>300</v>
      </c>
      <c r="M43" s="40"/>
    </row>
    <row r="44" spans="2:13" s="15" customFormat="1" ht="13.5" customHeight="1" thickBot="1" x14ac:dyDescent="0.3">
      <c r="B44" s="377"/>
      <c r="C44" s="378"/>
      <c r="D44" s="373" t="s">
        <v>178</v>
      </c>
      <c r="E44" s="374"/>
      <c r="F44" s="40"/>
      <c r="G44" s="96">
        <v>2470</v>
      </c>
      <c r="H44" s="40"/>
      <c r="I44" s="96">
        <v>2470</v>
      </c>
      <c r="J44" s="40"/>
      <c r="K44" s="49" t="s">
        <v>301</v>
      </c>
      <c r="L44" s="55" t="s">
        <v>301</v>
      </c>
      <c r="M44" s="40"/>
    </row>
    <row r="45" spans="2:13" s="15" customFormat="1" ht="13.5" customHeight="1" thickBot="1" x14ac:dyDescent="0.3">
      <c r="B45" s="377"/>
      <c r="C45" s="378"/>
      <c r="D45" s="373" t="s">
        <v>112</v>
      </c>
      <c r="E45" s="374"/>
      <c r="F45" s="40"/>
      <c r="G45" s="96" t="s">
        <v>240</v>
      </c>
      <c r="H45" s="40"/>
      <c r="I45" s="96" t="s">
        <v>262</v>
      </c>
      <c r="J45" s="40"/>
      <c r="K45" s="49" t="s">
        <v>302</v>
      </c>
      <c r="L45" s="55" t="s">
        <v>302</v>
      </c>
      <c r="M45" s="40"/>
    </row>
    <row r="46" spans="2:13" s="15" customFormat="1" ht="13.5" customHeight="1" thickBot="1" x14ac:dyDescent="0.3">
      <c r="B46" s="377"/>
      <c r="C46" s="378"/>
      <c r="D46" s="373" t="s">
        <v>113</v>
      </c>
      <c r="E46" s="374"/>
      <c r="F46" s="40"/>
      <c r="G46" s="96" t="s">
        <v>211</v>
      </c>
      <c r="H46" s="40"/>
      <c r="I46" s="96" t="s">
        <v>211</v>
      </c>
      <c r="J46" s="40"/>
      <c r="K46" s="49" t="s">
        <v>303</v>
      </c>
      <c r="L46" s="55" t="s">
        <v>303</v>
      </c>
      <c r="M46" s="40"/>
    </row>
    <row r="47" spans="2:13" s="15" customFormat="1" ht="13.5" customHeight="1" thickBot="1" x14ac:dyDescent="0.3">
      <c r="B47" s="377"/>
      <c r="C47" s="378"/>
      <c r="D47" s="375" t="s">
        <v>114</v>
      </c>
      <c r="E47" s="376"/>
      <c r="F47" s="40"/>
      <c r="G47" s="96" t="s">
        <v>241</v>
      </c>
      <c r="H47" s="40"/>
      <c r="I47" s="96" t="s">
        <v>262</v>
      </c>
      <c r="J47" s="40"/>
      <c r="K47" s="49" t="s">
        <v>302</v>
      </c>
      <c r="L47" s="55" t="s">
        <v>302</v>
      </c>
      <c r="M47" s="40"/>
    </row>
    <row r="48" spans="2:13" s="15" customFormat="1" ht="13.5" customHeight="1" thickBot="1" x14ac:dyDescent="0.3">
      <c r="B48" s="377"/>
      <c r="C48" s="378"/>
      <c r="D48" s="351" t="s">
        <v>115</v>
      </c>
      <c r="E48" s="352"/>
      <c r="F48" s="40"/>
      <c r="G48" s="97" t="s">
        <v>211</v>
      </c>
      <c r="H48" s="40"/>
      <c r="I48" s="97" t="s">
        <v>211</v>
      </c>
      <c r="J48" s="40"/>
      <c r="K48" s="81" t="s">
        <v>304</v>
      </c>
      <c r="L48" s="87" t="s">
        <v>304</v>
      </c>
      <c r="M48" s="40"/>
    </row>
    <row r="49" spans="2:13" s="15" customFormat="1" x14ac:dyDescent="0.25">
      <c r="B49" s="353" t="s">
        <v>10</v>
      </c>
      <c r="C49" s="355" t="s">
        <v>62</v>
      </c>
      <c r="D49" s="357" t="s">
        <v>116</v>
      </c>
      <c r="E49" s="358"/>
      <c r="F49" s="40"/>
      <c r="G49" s="95">
        <v>6</v>
      </c>
      <c r="H49" s="40"/>
      <c r="I49" s="95">
        <v>6</v>
      </c>
      <c r="J49" s="40"/>
      <c r="K49" s="80">
        <v>6</v>
      </c>
      <c r="L49" s="86">
        <v>6</v>
      </c>
      <c r="M49" s="40"/>
    </row>
    <row r="50" spans="2:13" s="15" customFormat="1" x14ac:dyDescent="0.25">
      <c r="B50" s="371"/>
      <c r="C50" s="372"/>
      <c r="D50" s="373" t="s">
        <v>117</v>
      </c>
      <c r="E50" s="374"/>
      <c r="F50" s="40"/>
      <c r="G50" s="96" t="s">
        <v>213</v>
      </c>
      <c r="H50" s="40"/>
      <c r="I50" s="96" t="s">
        <v>213</v>
      </c>
      <c r="J50" s="40"/>
      <c r="K50" s="49" t="s">
        <v>213</v>
      </c>
      <c r="L50" s="55" t="s">
        <v>213</v>
      </c>
      <c r="M50" s="40"/>
    </row>
    <row r="51" spans="2:13" s="15" customFormat="1" ht="13.5" thickBot="1" x14ac:dyDescent="0.3">
      <c r="B51" s="371"/>
      <c r="C51" s="372"/>
      <c r="D51" s="369" t="s">
        <v>71</v>
      </c>
      <c r="E51" s="370"/>
      <c r="F51" s="40"/>
      <c r="G51" s="110" t="s">
        <v>214</v>
      </c>
      <c r="H51" s="40"/>
      <c r="I51" s="110" t="s">
        <v>263</v>
      </c>
      <c r="J51" s="40"/>
      <c r="K51" s="83" t="s">
        <v>305</v>
      </c>
      <c r="L51" s="89" t="s">
        <v>305</v>
      </c>
      <c r="M51" s="40"/>
    </row>
    <row r="52" spans="2:13" s="15" customFormat="1" ht="78" customHeight="1" thickBot="1" x14ac:dyDescent="0.3">
      <c r="B52" s="75" t="s">
        <v>9</v>
      </c>
      <c r="C52" s="29" t="s">
        <v>140</v>
      </c>
      <c r="D52" s="375"/>
      <c r="E52" s="376"/>
      <c r="F52" s="40"/>
      <c r="G52" s="95"/>
      <c r="H52" s="40"/>
      <c r="I52" s="95"/>
      <c r="J52" s="40"/>
      <c r="K52" s="80"/>
      <c r="L52" s="86"/>
      <c r="M52" s="40"/>
    </row>
    <row r="53" spans="2:13" s="15" customFormat="1" x14ac:dyDescent="0.25">
      <c r="B53" s="353" t="s">
        <v>25</v>
      </c>
      <c r="C53" s="355" t="s">
        <v>93</v>
      </c>
      <c r="D53" s="357" t="s">
        <v>72</v>
      </c>
      <c r="E53" s="358"/>
      <c r="F53" s="40"/>
      <c r="G53" s="95" t="s">
        <v>242</v>
      </c>
      <c r="H53" s="40"/>
      <c r="I53" s="95" t="s">
        <v>264</v>
      </c>
      <c r="J53" s="40"/>
      <c r="K53" s="80" t="s">
        <v>306</v>
      </c>
      <c r="L53" s="86" t="s">
        <v>306</v>
      </c>
      <c r="M53" s="40"/>
    </row>
    <row r="54" spans="2:13" s="15" customFormat="1" ht="66.599999999999994" customHeight="1" thickBot="1" x14ac:dyDescent="0.3">
      <c r="B54" s="354"/>
      <c r="C54" s="356"/>
      <c r="D54" s="351" t="s">
        <v>73</v>
      </c>
      <c r="E54" s="352"/>
      <c r="F54" s="40"/>
      <c r="G54" s="97">
        <v>145</v>
      </c>
      <c r="H54" s="40"/>
      <c r="I54" s="97">
        <v>155</v>
      </c>
      <c r="J54" s="40"/>
      <c r="K54" s="81" t="s">
        <v>307</v>
      </c>
      <c r="L54" s="87" t="s">
        <v>307</v>
      </c>
      <c r="M54" s="40"/>
    </row>
    <row r="55" spans="2:13" s="15" customFormat="1" x14ac:dyDescent="0.25">
      <c r="B55" s="353" t="s">
        <v>26</v>
      </c>
      <c r="C55" s="355"/>
      <c r="D55" s="357" t="s">
        <v>74</v>
      </c>
      <c r="E55" s="358"/>
      <c r="F55" s="40"/>
      <c r="G55" s="95" t="s">
        <v>242</v>
      </c>
      <c r="H55" s="40"/>
      <c r="I55" s="95" t="s">
        <v>264</v>
      </c>
      <c r="J55" s="40"/>
      <c r="K55" s="80" t="s">
        <v>306</v>
      </c>
      <c r="L55" s="86" t="s">
        <v>306</v>
      </c>
      <c r="M55" s="40"/>
    </row>
    <row r="56" spans="2:13" s="15" customFormat="1" x14ac:dyDescent="0.25">
      <c r="B56" s="371"/>
      <c r="C56" s="372"/>
      <c r="D56" s="373" t="s">
        <v>75</v>
      </c>
      <c r="E56" s="374"/>
      <c r="F56" s="40"/>
      <c r="G56" s="96">
        <v>1</v>
      </c>
      <c r="H56" s="40"/>
      <c r="I56" s="96">
        <v>1</v>
      </c>
      <c r="J56" s="40"/>
      <c r="K56" s="49">
        <v>2</v>
      </c>
      <c r="L56" s="55">
        <v>2</v>
      </c>
      <c r="M56" s="40"/>
    </row>
    <row r="57" spans="2:13" s="15" customFormat="1" ht="13.5" thickBot="1" x14ac:dyDescent="0.3">
      <c r="B57" s="354"/>
      <c r="C57" s="356"/>
      <c r="D57" s="351" t="s">
        <v>76</v>
      </c>
      <c r="E57" s="352"/>
      <c r="F57" s="40"/>
      <c r="G57" s="97" t="s">
        <v>243</v>
      </c>
      <c r="H57" s="40"/>
      <c r="I57" s="97" t="s">
        <v>265</v>
      </c>
      <c r="J57" s="40"/>
      <c r="K57" s="81" t="s">
        <v>290</v>
      </c>
      <c r="L57" s="87" t="s">
        <v>290</v>
      </c>
      <c r="M57" s="40"/>
    </row>
    <row r="58" spans="2:13" s="15" customFormat="1" ht="15.95" customHeight="1" thickBot="1" x14ac:dyDescent="0.3">
      <c r="B58" s="74" t="s">
        <v>44</v>
      </c>
      <c r="C58" s="31" t="s">
        <v>45</v>
      </c>
      <c r="D58" s="359"/>
      <c r="E58" s="360"/>
      <c r="F58" s="41"/>
      <c r="G58" s="111"/>
      <c r="H58" s="41"/>
      <c r="I58" s="111"/>
      <c r="J58" s="41"/>
      <c r="K58" s="84"/>
      <c r="L58" s="90"/>
      <c r="M58" s="41"/>
    </row>
    <row r="59" spans="2:13" s="15" customFormat="1" ht="27.95" customHeight="1" thickBot="1" x14ac:dyDescent="0.3">
      <c r="B59" s="74" t="s">
        <v>44</v>
      </c>
      <c r="C59" s="31" t="s">
        <v>63</v>
      </c>
      <c r="D59" s="359"/>
      <c r="E59" s="360"/>
      <c r="F59" s="41"/>
      <c r="G59" s="111"/>
      <c r="H59" s="41"/>
      <c r="I59" s="111"/>
      <c r="J59" s="41"/>
      <c r="K59" s="84"/>
      <c r="L59" s="90"/>
      <c r="M59" s="41"/>
    </row>
    <row r="60" spans="2:13" s="15" customFormat="1" ht="28.5" customHeight="1" thickBot="1" x14ac:dyDescent="0.3">
      <c r="B60" s="74" t="s">
        <v>44</v>
      </c>
      <c r="C60" s="31" t="s">
        <v>64</v>
      </c>
      <c r="D60" s="359"/>
      <c r="E60" s="360"/>
      <c r="F60" s="41"/>
      <c r="G60" s="111"/>
      <c r="H60" s="41"/>
      <c r="I60" s="111"/>
      <c r="J60" s="41"/>
      <c r="K60" s="84"/>
      <c r="L60" s="90"/>
      <c r="M60" s="41"/>
    </row>
    <row r="61" spans="2:13" s="15" customFormat="1" ht="17.100000000000001" customHeight="1" thickBot="1" x14ac:dyDescent="0.3">
      <c r="B61" s="74" t="s">
        <v>50</v>
      </c>
      <c r="C61" s="31" t="s">
        <v>65</v>
      </c>
      <c r="D61" s="359"/>
      <c r="E61" s="360"/>
      <c r="F61" s="41"/>
      <c r="G61" s="111"/>
      <c r="H61" s="41"/>
      <c r="I61" s="111"/>
      <c r="J61" s="41"/>
      <c r="K61" s="84"/>
      <c r="L61" s="90"/>
      <c r="M61" s="41"/>
    </row>
    <row r="62" spans="2:13" s="15" customFormat="1" ht="14.45" customHeight="1" thickBot="1" x14ac:dyDescent="0.3">
      <c r="B62" s="74" t="s">
        <v>27</v>
      </c>
      <c r="C62" s="31"/>
      <c r="D62" s="379" t="s">
        <v>77</v>
      </c>
      <c r="E62" s="380"/>
      <c r="F62" s="40"/>
      <c r="G62" s="94" t="s">
        <v>218</v>
      </c>
      <c r="H62" s="40"/>
      <c r="I62" s="94" t="s">
        <v>218</v>
      </c>
      <c r="J62" s="40"/>
      <c r="K62" s="79" t="s">
        <v>308</v>
      </c>
      <c r="L62" s="85" t="s">
        <v>308</v>
      </c>
      <c r="M62" s="40"/>
    </row>
    <row r="63" spans="2:13" s="15" customFormat="1" ht="40.5" customHeight="1" thickBot="1" x14ac:dyDescent="0.3">
      <c r="B63" s="74" t="s">
        <v>28</v>
      </c>
      <c r="C63" s="31" t="s">
        <v>147</v>
      </c>
      <c r="D63" s="379" t="s">
        <v>78</v>
      </c>
      <c r="E63" s="380"/>
      <c r="F63" s="40"/>
      <c r="G63" s="94">
        <v>33</v>
      </c>
      <c r="H63" s="40"/>
      <c r="I63" s="94">
        <v>40</v>
      </c>
      <c r="J63" s="40"/>
      <c r="K63" s="79">
        <v>25</v>
      </c>
      <c r="L63" s="85">
        <v>25</v>
      </c>
      <c r="M63" s="40"/>
    </row>
    <row r="64" spans="2:13" s="15" customFormat="1" ht="40.5" customHeight="1" thickBot="1" x14ac:dyDescent="0.3">
      <c r="B64" s="74" t="s">
        <v>51</v>
      </c>
      <c r="C64" s="31" t="s">
        <v>79</v>
      </c>
      <c r="D64" s="359"/>
      <c r="E64" s="360"/>
      <c r="F64" s="41"/>
      <c r="G64" s="94"/>
      <c r="H64" s="41"/>
      <c r="I64" s="94"/>
      <c r="J64" s="41"/>
      <c r="K64" s="79"/>
      <c r="L64" s="85"/>
      <c r="M64" s="41"/>
    </row>
    <row r="65" spans="2:13" s="15" customFormat="1" ht="40.5" customHeight="1" thickBot="1" x14ac:dyDescent="0.3">
      <c r="B65" s="74" t="s">
        <v>54</v>
      </c>
      <c r="C65" s="31" t="s">
        <v>80</v>
      </c>
      <c r="D65" s="359"/>
      <c r="E65" s="360"/>
      <c r="F65" s="41"/>
      <c r="G65" s="94"/>
      <c r="H65" s="41"/>
      <c r="I65" s="94"/>
      <c r="J65" s="41"/>
      <c r="K65" s="79"/>
      <c r="L65" s="85"/>
      <c r="M65" s="41"/>
    </row>
    <row r="66" spans="2:13" s="15" customFormat="1" ht="77.099999999999994" customHeight="1" thickBot="1" x14ac:dyDescent="0.3">
      <c r="B66" s="74" t="s">
        <v>29</v>
      </c>
      <c r="C66" s="31" t="s">
        <v>132</v>
      </c>
      <c r="D66" s="359"/>
      <c r="E66" s="360"/>
      <c r="F66" s="41"/>
      <c r="G66" s="94"/>
      <c r="H66" s="41"/>
      <c r="I66" s="94"/>
      <c r="J66" s="41"/>
      <c r="K66" s="79"/>
      <c r="L66" s="85"/>
      <c r="M66" s="41"/>
    </row>
    <row r="67" spans="2:13" s="15" customFormat="1" ht="40.5" customHeight="1" thickBot="1" x14ac:dyDescent="0.3">
      <c r="B67" s="74" t="s">
        <v>31</v>
      </c>
      <c r="C67" s="31" t="s">
        <v>94</v>
      </c>
      <c r="D67" s="379" t="s">
        <v>30</v>
      </c>
      <c r="E67" s="380"/>
      <c r="F67" s="40"/>
      <c r="G67" s="94" t="s">
        <v>244</v>
      </c>
      <c r="H67" s="40"/>
      <c r="I67" s="94" t="s">
        <v>244</v>
      </c>
      <c r="J67" s="40"/>
      <c r="K67" s="79" t="s">
        <v>244</v>
      </c>
      <c r="L67" s="85" t="s">
        <v>244</v>
      </c>
      <c r="M67" s="40"/>
    </row>
    <row r="68" spans="2:13" s="15" customFormat="1" ht="27" customHeight="1" thickBot="1" x14ac:dyDescent="0.3">
      <c r="B68" s="74" t="s">
        <v>55</v>
      </c>
      <c r="C68" s="31" t="s">
        <v>95</v>
      </c>
      <c r="D68" s="359"/>
      <c r="E68" s="360"/>
      <c r="F68" s="41"/>
      <c r="G68" s="94"/>
      <c r="H68" s="41"/>
      <c r="I68" s="94"/>
      <c r="J68" s="41"/>
      <c r="K68" s="79"/>
      <c r="L68" s="85"/>
      <c r="M68" s="41"/>
    </row>
    <row r="69" spans="2:13" s="15" customFormat="1" ht="27" customHeight="1" thickBot="1" x14ac:dyDescent="0.3">
      <c r="B69" s="74" t="s">
        <v>32</v>
      </c>
      <c r="C69" s="31" t="s">
        <v>96</v>
      </c>
      <c r="D69" s="379" t="s">
        <v>30</v>
      </c>
      <c r="E69" s="380"/>
      <c r="F69" s="40"/>
      <c r="G69" s="94" t="s">
        <v>245</v>
      </c>
      <c r="H69" s="40"/>
      <c r="I69" s="94" t="s">
        <v>245</v>
      </c>
      <c r="J69" s="40"/>
      <c r="K69" s="79" t="s">
        <v>245</v>
      </c>
      <c r="L69" s="85" t="s">
        <v>245</v>
      </c>
      <c r="M69" s="40"/>
    </row>
    <row r="70" spans="2:13" s="15" customFormat="1" ht="39.6" customHeight="1" thickBot="1" x14ac:dyDescent="0.3">
      <c r="B70" s="74" t="s">
        <v>56</v>
      </c>
      <c r="C70" s="31" t="s">
        <v>168</v>
      </c>
      <c r="D70" s="359"/>
      <c r="E70" s="360"/>
      <c r="F70" s="41"/>
      <c r="G70" s="94"/>
      <c r="H70" s="41"/>
      <c r="I70" s="94"/>
      <c r="J70" s="41"/>
      <c r="K70" s="79"/>
      <c r="L70" s="85"/>
      <c r="M70" s="41"/>
    </row>
    <row r="71" spans="2:13" s="15" customFormat="1" ht="27.95" customHeight="1" thickBot="1" x14ac:dyDescent="0.3">
      <c r="B71" s="74" t="s">
        <v>48</v>
      </c>
      <c r="C71" s="31" t="s">
        <v>47</v>
      </c>
      <c r="D71" s="359"/>
      <c r="E71" s="360"/>
      <c r="F71" s="41"/>
      <c r="G71" s="94"/>
      <c r="H71" s="41"/>
      <c r="I71" s="94"/>
      <c r="J71" s="41"/>
      <c r="K71" s="79"/>
      <c r="L71" s="85"/>
      <c r="M71" s="41"/>
    </row>
    <row r="72" spans="2:13" s="15" customFormat="1" ht="27.6" customHeight="1" thickBot="1" x14ac:dyDescent="0.3">
      <c r="B72" s="74" t="s">
        <v>49</v>
      </c>
      <c r="C72" s="31" t="s">
        <v>103</v>
      </c>
      <c r="D72" s="359"/>
      <c r="E72" s="360"/>
      <c r="F72" s="41"/>
      <c r="G72" s="94"/>
      <c r="H72" s="41"/>
      <c r="I72" s="94"/>
      <c r="J72" s="41"/>
      <c r="K72" s="79"/>
      <c r="L72" s="85"/>
      <c r="M72" s="41"/>
    </row>
    <row r="73" spans="2:13" s="15" customFormat="1" ht="27.95" customHeight="1" thickBot="1" x14ac:dyDescent="0.3">
      <c r="B73" s="74" t="s">
        <v>46</v>
      </c>
      <c r="C73" s="31" t="s">
        <v>81</v>
      </c>
      <c r="D73" s="359"/>
      <c r="E73" s="360"/>
      <c r="F73" s="41"/>
      <c r="G73" s="94"/>
      <c r="H73" s="41"/>
      <c r="I73" s="94"/>
      <c r="J73" s="41"/>
      <c r="K73" s="79"/>
      <c r="L73" s="85"/>
      <c r="M73" s="41"/>
    </row>
    <row r="74" spans="2:13" ht="13.5" thickBot="1" x14ac:dyDescent="0.25"/>
    <row r="75" spans="2:13" s="19" customFormat="1" ht="32.25" thickBot="1" x14ac:dyDescent="0.3">
      <c r="B75" s="400" t="s">
        <v>169</v>
      </c>
      <c r="C75" s="401"/>
      <c r="D75" s="401"/>
      <c r="E75" s="401"/>
      <c r="F75" s="44"/>
      <c r="G75" s="126" t="s">
        <v>199</v>
      </c>
      <c r="I75" s="126" t="s">
        <v>200</v>
      </c>
      <c r="K75" s="340" t="s">
        <v>201</v>
      </c>
      <c r="L75" s="341"/>
    </row>
    <row r="76" spans="2:13" s="3" customFormat="1" ht="15" customHeight="1" thickBot="1" x14ac:dyDescent="0.3">
      <c r="B76" s="381" t="s">
        <v>170</v>
      </c>
      <c r="C76" s="382"/>
      <c r="D76" s="382"/>
      <c r="E76" s="383"/>
      <c r="F76" s="45"/>
      <c r="G76" s="102" t="s">
        <v>17</v>
      </c>
      <c r="I76" s="102" t="s">
        <v>17</v>
      </c>
      <c r="K76" s="47" t="s">
        <v>17</v>
      </c>
      <c r="L76" s="37" t="s">
        <v>19</v>
      </c>
    </row>
    <row r="77" spans="2:13" s="15" customFormat="1" ht="15" customHeight="1" x14ac:dyDescent="0.25">
      <c r="B77" s="384" t="s">
        <v>82</v>
      </c>
      <c r="C77" s="385"/>
      <c r="D77" s="385"/>
      <c r="E77" s="386"/>
      <c r="F77" s="41"/>
      <c r="G77" s="122">
        <v>820.51200000000006</v>
      </c>
      <c r="H77" s="40"/>
      <c r="I77" s="122">
        <v>820.51200000000006</v>
      </c>
      <c r="J77" s="40"/>
      <c r="K77" s="118" t="s">
        <v>193</v>
      </c>
      <c r="L77" s="91" t="s">
        <v>193</v>
      </c>
      <c r="M77" s="40"/>
    </row>
    <row r="78" spans="2:13" s="15" customFormat="1" ht="15" customHeight="1" x14ac:dyDescent="0.25">
      <c r="B78" s="384" t="s">
        <v>83</v>
      </c>
      <c r="C78" s="385"/>
      <c r="D78" s="385"/>
      <c r="E78" s="386"/>
      <c r="F78" s="41"/>
      <c r="G78" s="123">
        <v>-820.51200000000006</v>
      </c>
      <c r="H78" s="40"/>
      <c r="I78" s="123">
        <v>-820.51200000000006</v>
      </c>
      <c r="J78" s="40"/>
      <c r="K78" s="119">
        <v>-1120.8780000000002</v>
      </c>
      <c r="L78" s="101">
        <v>-1120.8780000000002</v>
      </c>
      <c r="M78" s="40"/>
    </row>
    <row r="79" spans="2:13" s="15" customFormat="1" ht="15" customHeight="1" x14ac:dyDescent="0.25">
      <c r="B79" s="387" t="s">
        <v>34</v>
      </c>
      <c r="C79" s="388"/>
      <c r="D79" s="388"/>
      <c r="E79" s="389"/>
      <c r="F79" s="40"/>
      <c r="G79" s="124">
        <v>661.78200000000004</v>
      </c>
      <c r="H79" s="40"/>
      <c r="I79" s="124">
        <v>661.78200000000004</v>
      </c>
      <c r="J79" s="40"/>
      <c r="K79" s="120">
        <v>661.78200000000004</v>
      </c>
      <c r="L79" s="92">
        <v>661.78200000000004</v>
      </c>
      <c r="M79" s="40"/>
    </row>
    <row r="80" spans="2:13" s="15" customFormat="1" ht="15" customHeight="1" x14ac:dyDescent="0.25">
      <c r="B80" s="387" t="s">
        <v>35</v>
      </c>
      <c r="C80" s="388"/>
      <c r="D80" s="388"/>
      <c r="E80" s="389"/>
      <c r="F80" s="41"/>
      <c r="G80" s="124">
        <v>1019.5350000000001</v>
      </c>
      <c r="H80" s="40"/>
      <c r="I80" s="124">
        <v>1019.5350000000001</v>
      </c>
      <c r="J80" s="40"/>
      <c r="K80" s="120">
        <v>1019.5350000000001</v>
      </c>
      <c r="L80" s="92">
        <v>1019.5350000000001</v>
      </c>
      <c r="M80" s="40"/>
    </row>
    <row r="81" spans="2:13" s="15" customFormat="1" ht="15" customHeight="1" x14ac:dyDescent="0.25">
      <c r="B81" s="387" t="s">
        <v>36</v>
      </c>
      <c r="C81" s="388"/>
      <c r="D81" s="388"/>
      <c r="E81" s="389"/>
      <c r="F81" s="40"/>
      <c r="G81" s="124">
        <v>471.30600000000004</v>
      </c>
      <c r="H81" s="40"/>
      <c r="I81" s="124">
        <v>471.30600000000004</v>
      </c>
      <c r="J81" s="40"/>
      <c r="K81" s="120">
        <v>487.17900000000003</v>
      </c>
      <c r="L81" s="92">
        <v>487.17900000000003</v>
      </c>
      <c r="M81" s="40"/>
    </row>
    <row r="82" spans="2:13" s="15" customFormat="1" ht="15" customHeight="1" x14ac:dyDescent="0.25">
      <c r="B82" s="387" t="s">
        <v>60</v>
      </c>
      <c r="C82" s="388"/>
      <c r="D82" s="388"/>
      <c r="E82" s="389"/>
      <c r="F82" s="40"/>
      <c r="G82" s="124">
        <v>1221</v>
      </c>
      <c r="H82" s="40"/>
      <c r="I82" s="124">
        <v>1221</v>
      </c>
      <c r="J82" s="40"/>
      <c r="K82" s="120">
        <v>1709.4</v>
      </c>
      <c r="L82" s="92">
        <v>1709.4</v>
      </c>
      <c r="M82" s="40"/>
    </row>
    <row r="83" spans="2:13" s="15" customFormat="1" ht="15" customHeight="1" x14ac:dyDescent="0.25">
      <c r="B83" s="387" t="s">
        <v>61</v>
      </c>
      <c r="C83" s="388"/>
      <c r="D83" s="388"/>
      <c r="E83" s="389"/>
      <c r="F83" s="40"/>
      <c r="G83" s="124" t="s">
        <v>311</v>
      </c>
      <c r="H83" s="40"/>
      <c r="I83" s="124" t="s">
        <v>311</v>
      </c>
      <c r="J83" s="40"/>
      <c r="K83" s="120" t="s">
        <v>311</v>
      </c>
      <c r="L83" s="92" t="s">
        <v>311</v>
      </c>
      <c r="M83" s="40"/>
    </row>
    <row r="84" spans="2:13" s="15" customFormat="1" ht="15" customHeight="1" x14ac:dyDescent="0.25">
      <c r="B84" s="387" t="s">
        <v>86</v>
      </c>
      <c r="C84" s="388"/>
      <c r="D84" s="388"/>
      <c r="E84" s="389"/>
      <c r="F84" s="40"/>
      <c r="G84" s="124">
        <v>427.35</v>
      </c>
      <c r="H84" s="40"/>
      <c r="I84" s="124">
        <v>427.35</v>
      </c>
      <c r="J84" s="40"/>
      <c r="K84" s="120">
        <v>427.35</v>
      </c>
      <c r="L84" s="92">
        <v>427.35</v>
      </c>
      <c r="M84" s="40"/>
    </row>
    <row r="85" spans="2:13" ht="15" customHeight="1" x14ac:dyDescent="0.2">
      <c r="B85" s="387" t="s">
        <v>85</v>
      </c>
      <c r="C85" s="388"/>
      <c r="D85" s="388"/>
      <c r="E85" s="389"/>
      <c r="F85" s="40"/>
      <c r="G85" s="124">
        <v>6349.2000000000007</v>
      </c>
      <c r="H85" s="5"/>
      <c r="I85" s="124">
        <v>6349.2000000000007</v>
      </c>
      <c r="J85" s="5"/>
      <c r="K85" s="120" t="s">
        <v>193</v>
      </c>
      <c r="L85" s="92" t="s">
        <v>193</v>
      </c>
      <c r="M85" s="5"/>
    </row>
    <row r="86" spans="2:13" ht="15" customHeight="1" x14ac:dyDescent="0.2">
      <c r="B86" s="387" t="s">
        <v>13</v>
      </c>
      <c r="C86" s="388"/>
      <c r="D86" s="388"/>
      <c r="E86" s="389"/>
      <c r="F86" s="40"/>
      <c r="G86" s="124">
        <v>6411.4710000000005</v>
      </c>
      <c r="H86" s="5"/>
      <c r="I86" s="124">
        <v>6411.4710000000005</v>
      </c>
      <c r="J86" s="5"/>
      <c r="K86" s="120">
        <v>6411.4710000000005</v>
      </c>
      <c r="L86" s="92">
        <v>6411.4710000000005</v>
      </c>
      <c r="M86" s="5"/>
    </row>
    <row r="87" spans="2:13" ht="15" customHeight="1" x14ac:dyDescent="0.2">
      <c r="B87" s="387" t="s">
        <v>37</v>
      </c>
      <c r="C87" s="388"/>
      <c r="D87" s="388"/>
      <c r="E87" s="389"/>
      <c r="F87" s="41"/>
      <c r="G87" s="124">
        <v>396.82500000000005</v>
      </c>
      <c r="H87" s="5"/>
      <c r="I87" s="124">
        <v>396.82500000000005</v>
      </c>
      <c r="J87" s="5"/>
      <c r="K87" s="120">
        <v>396.82500000000005</v>
      </c>
      <c r="L87" s="92">
        <v>396.82500000000005</v>
      </c>
      <c r="M87" s="5"/>
    </row>
    <row r="88" spans="2:13" ht="15" customHeight="1" x14ac:dyDescent="0.2">
      <c r="B88" s="387" t="s">
        <v>38</v>
      </c>
      <c r="C88" s="388"/>
      <c r="D88" s="388"/>
      <c r="E88" s="389"/>
      <c r="F88" s="41"/>
      <c r="G88" s="124" t="s">
        <v>311</v>
      </c>
      <c r="H88" s="5"/>
      <c r="I88" s="124" t="s">
        <v>311</v>
      </c>
      <c r="J88" s="5"/>
      <c r="K88" s="120" t="s">
        <v>311</v>
      </c>
      <c r="L88" s="92" t="s">
        <v>311</v>
      </c>
      <c r="M88" s="5"/>
    </row>
    <row r="89" spans="2:13" ht="15" customHeight="1" x14ac:dyDescent="0.2">
      <c r="B89" s="387" t="s">
        <v>39</v>
      </c>
      <c r="C89" s="388"/>
      <c r="D89" s="388"/>
      <c r="E89" s="389"/>
      <c r="F89" s="40"/>
      <c r="G89" s="124">
        <v>499.38900000000001</v>
      </c>
      <c r="H89" s="5"/>
      <c r="I89" s="124">
        <v>499.38900000000001</v>
      </c>
      <c r="J89" s="5"/>
      <c r="K89" s="120">
        <v>499.38900000000001</v>
      </c>
      <c r="L89" s="92">
        <v>499.38900000000001</v>
      </c>
      <c r="M89" s="5"/>
    </row>
    <row r="90" spans="2:13" ht="15" customHeight="1" x14ac:dyDescent="0.2">
      <c r="B90" s="387" t="s">
        <v>90</v>
      </c>
      <c r="C90" s="388"/>
      <c r="D90" s="388"/>
      <c r="E90" s="389"/>
      <c r="F90" s="41"/>
      <c r="G90" s="124">
        <v>738.70500000000004</v>
      </c>
      <c r="H90" s="5"/>
      <c r="I90" s="124">
        <v>738.70500000000004</v>
      </c>
      <c r="J90" s="5"/>
      <c r="K90" s="120">
        <v>738.70500000000004</v>
      </c>
      <c r="L90" s="92">
        <v>738.70500000000004</v>
      </c>
      <c r="M90" s="5"/>
    </row>
    <row r="91" spans="2:13" ht="15" customHeight="1" x14ac:dyDescent="0.2">
      <c r="B91" s="387" t="s">
        <v>88</v>
      </c>
      <c r="C91" s="388"/>
      <c r="D91" s="388"/>
      <c r="E91" s="389"/>
      <c r="F91" s="40"/>
      <c r="G91" s="124" t="s">
        <v>193</v>
      </c>
      <c r="H91" s="5"/>
      <c r="I91" s="124" t="s">
        <v>193</v>
      </c>
      <c r="J91" s="5"/>
      <c r="K91" s="120" t="s">
        <v>193</v>
      </c>
      <c r="L91" s="92" t="s">
        <v>193</v>
      </c>
      <c r="M91" s="5"/>
    </row>
    <row r="92" spans="2:13" ht="15" customHeight="1" x14ac:dyDescent="0.2">
      <c r="B92" s="387" t="s">
        <v>40</v>
      </c>
      <c r="C92" s="388"/>
      <c r="D92" s="388"/>
      <c r="E92" s="389"/>
      <c r="F92" s="40"/>
      <c r="G92" s="124">
        <v>206.34900000000002</v>
      </c>
      <c r="H92" s="5"/>
      <c r="I92" s="124">
        <v>206.34900000000002</v>
      </c>
      <c r="J92" s="5"/>
      <c r="K92" s="120">
        <v>206.34900000000002</v>
      </c>
      <c r="L92" s="92">
        <v>206.34900000000002</v>
      </c>
      <c r="M92" s="5"/>
    </row>
    <row r="93" spans="2:13" ht="15" customHeight="1" x14ac:dyDescent="0.2">
      <c r="B93" s="387" t="s">
        <v>14</v>
      </c>
      <c r="C93" s="388"/>
      <c r="D93" s="388"/>
      <c r="E93" s="389"/>
      <c r="F93" s="40"/>
      <c r="G93" s="124">
        <v>3235.65</v>
      </c>
      <c r="H93" s="5"/>
      <c r="I93" s="124">
        <v>3235.65</v>
      </c>
      <c r="J93" s="5"/>
      <c r="K93" s="120">
        <v>3235.65</v>
      </c>
      <c r="L93" s="92">
        <v>3235.65</v>
      </c>
      <c r="M93" s="5"/>
    </row>
    <row r="94" spans="2:13" ht="15" customHeight="1" x14ac:dyDescent="0.2">
      <c r="B94" s="387" t="s">
        <v>91</v>
      </c>
      <c r="C94" s="388"/>
      <c r="D94" s="388"/>
      <c r="E94" s="389"/>
      <c r="F94" s="40"/>
      <c r="G94" s="124">
        <v>1953.6000000000001</v>
      </c>
      <c r="H94" s="5"/>
      <c r="I94" s="124">
        <v>1953.6000000000001</v>
      </c>
      <c r="J94" s="5"/>
      <c r="K94" s="120">
        <v>1953.6000000000001</v>
      </c>
      <c r="L94" s="92">
        <v>1953.6000000000001</v>
      </c>
      <c r="M94" s="5"/>
    </row>
    <row r="95" spans="2:13" ht="15.75" customHeight="1" thickBot="1" x14ac:dyDescent="0.25">
      <c r="B95" s="390" t="s">
        <v>92</v>
      </c>
      <c r="C95" s="391"/>
      <c r="D95" s="391"/>
      <c r="E95" s="392"/>
      <c r="F95" s="41"/>
      <c r="G95" s="125">
        <v>0</v>
      </c>
      <c r="H95" s="5"/>
      <c r="I95" s="125">
        <v>0</v>
      </c>
      <c r="J95" s="5"/>
      <c r="K95" s="121">
        <v>0</v>
      </c>
      <c r="L95" s="93">
        <v>0</v>
      </c>
      <c r="M95" s="5"/>
    </row>
    <row r="96" spans="2:13" ht="13.5" thickBot="1" x14ac:dyDescent="0.25"/>
    <row r="97" spans="2:12" s="19" customFormat="1" ht="32.25" thickBot="1" x14ac:dyDescent="0.3">
      <c r="B97" s="364" t="s">
        <v>167</v>
      </c>
      <c r="C97" s="365"/>
      <c r="D97" s="365"/>
      <c r="E97" s="366"/>
      <c r="F97" s="44"/>
      <c r="G97" s="126" t="s">
        <v>199</v>
      </c>
      <c r="I97" s="126" t="s">
        <v>200</v>
      </c>
      <c r="K97" s="340" t="s">
        <v>201</v>
      </c>
      <c r="L97" s="341"/>
    </row>
    <row r="98" spans="2:12" s="3" customFormat="1" ht="15" customHeight="1" thickBot="1" x14ac:dyDescent="0.3">
      <c r="B98" s="76" t="s">
        <v>33</v>
      </c>
      <c r="C98" s="27" t="s">
        <v>7</v>
      </c>
      <c r="D98" s="393" t="s">
        <v>166</v>
      </c>
      <c r="E98" s="394"/>
      <c r="F98" s="45"/>
      <c r="G98" s="102" t="s">
        <v>17</v>
      </c>
      <c r="I98" s="102" t="s">
        <v>17</v>
      </c>
      <c r="K98" s="47" t="s">
        <v>17</v>
      </c>
      <c r="L98" s="37" t="s">
        <v>19</v>
      </c>
    </row>
    <row r="99" spans="2:12" s="15" customFormat="1" ht="28.5" customHeight="1" thickBot="1" x14ac:dyDescent="0.3">
      <c r="B99" s="77" t="s">
        <v>82</v>
      </c>
      <c r="C99" s="18" t="s">
        <v>130</v>
      </c>
      <c r="D99" s="395"/>
      <c r="E99" s="396"/>
      <c r="F99" s="41"/>
      <c r="G99" s="94"/>
      <c r="I99" s="94"/>
      <c r="K99" s="112"/>
      <c r="L99" s="85"/>
    </row>
    <row r="100" spans="2:12" s="15" customFormat="1" ht="41.1" customHeight="1" thickBot="1" x14ac:dyDescent="0.3">
      <c r="B100" s="77" t="s">
        <v>83</v>
      </c>
      <c r="C100" s="26" t="s">
        <v>146</v>
      </c>
      <c r="D100" s="395"/>
      <c r="E100" s="396"/>
      <c r="F100" s="41"/>
      <c r="G100" s="94"/>
      <c r="I100" s="94"/>
      <c r="K100" s="112"/>
      <c r="L100" s="85"/>
    </row>
    <row r="101" spans="2:12" s="15" customFormat="1" ht="26.25" thickBot="1" x14ac:dyDescent="0.3">
      <c r="B101" s="74" t="s">
        <v>34</v>
      </c>
      <c r="C101" s="31" t="s">
        <v>107</v>
      </c>
      <c r="D101" s="379" t="s">
        <v>30</v>
      </c>
      <c r="E101" s="380"/>
      <c r="F101" s="40"/>
      <c r="G101" s="94" t="s">
        <v>222</v>
      </c>
      <c r="I101" s="94" t="s">
        <v>222</v>
      </c>
      <c r="K101" s="112" t="s">
        <v>222</v>
      </c>
      <c r="L101" s="85" t="s">
        <v>222</v>
      </c>
    </row>
    <row r="102" spans="2:12" s="15" customFormat="1" ht="53.1" customHeight="1" thickBot="1" x14ac:dyDescent="0.3">
      <c r="B102" s="74" t="s">
        <v>35</v>
      </c>
      <c r="C102" s="31" t="s">
        <v>97</v>
      </c>
      <c r="D102" s="359"/>
      <c r="E102" s="360"/>
      <c r="F102" s="41"/>
      <c r="G102" s="94"/>
      <c r="I102" s="94"/>
      <c r="K102" s="112"/>
      <c r="L102" s="85"/>
    </row>
    <row r="103" spans="2:12" s="15" customFormat="1" ht="26.25" thickBot="1" x14ac:dyDescent="0.3">
      <c r="B103" s="74" t="s">
        <v>36</v>
      </c>
      <c r="C103" s="31" t="s">
        <v>84</v>
      </c>
      <c r="D103" s="379" t="s">
        <v>99</v>
      </c>
      <c r="E103" s="380"/>
      <c r="F103" s="40"/>
      <c r="G103" s="94" t="s">
        <v>223</v>
      </c>
      <c r="I103" s="94" t="s">
        <v>223</v>
      </c>
      <c r="K103" s="112" t="s">
        <v>223</v>
      </c>
      <c r="L103" s="85" t="s">
        <v>223</v>
      </c>
    </row>
    <row r="104" spans="2:12" s="15" customFormat="1" ht="12.75" customHeight="1" x14ac:dyDescent="0.25">
      <c r="B104" s="353" t="s">
        <v>60</v>
      </c>
      <c r="C104" s="355" t="s">
        <v>133</v>
      </c>
      <c r="D104" s="357" t="s">
        <v>177</v>
      </c>
      <c r="E104" s="358"/>
      <c r="F104" s="40"/>
      <c r="G104" s="95" t="s">
        <v>246</v>
      </c>
      <c r="I104" s="95" t="s">
        <v>266</v>
      </c>
      <c r="K104" s="113" t="s">
        <v>309</v>
      </c>
      <c r="L104" s="86" t="s">
        <v>309</v>
      </c>
    </row>
    <row r="105" spans="2:12" s="15" customFormat="1" ht="13.5" customHeight="1" x14ac:dyDescent="0.25">
      <c r="B105" s="371"/>
      <c r="C105" s="372"/>
      <c r="D105" s="373" t="s">
        <v>178</v>
      </c>
      <c r="E105" s="374"/>
      <c r="F105" s="40"/>
      <c r="G105" s="96">
        <v>1984</v>
      </c>
      <c r="I105" s="96">
        <v>1984</v>
      </c>
      <c r="K105" s="114">
        <v>2337</v>
      </c>
      <c r="L105" s="55">
        <v>2337</v>
      </c>
    </row>
    <row r="106" spans="2:12" s="15" customFormat="1" ht="31.5" customHeight="1" x14ac:dyDescent="0.25">
      <c r="B106" s="371"/>
      <c r="C106" s="372"/>
      <c r="D106" s="373" t="s">
        <v>114</v>
      </c>
      <c r="E106" s="374"/>
      <c r="F106" s="40"/>
      <c r="G106" s="96" t="s">
        <v>316</v>
      </c>
      <c r="I106" s="96" t="s">
        <v>316</v>
      </c>
      <c r="K106" s="114" t="s">
        <v>316</v>
      </c>
      <c r="L106" s="55" t="s">
        <v>316</v>
      </c>
    </row>
    <row r="107" spans="2:12" s="15" customFormat="1" ht="23.45" customHeight="1" thickBot="1" x14ac:dyDescent="0.3">
      <c r="B107" s="354"/>
      <c r="C107" s="356"/>
      <c r="D107" s="351" t="s">
        <v>115</v>
      </c>
      <c r="E107" s="352"/>
      <c r="F107" s="40"/>
      <c r="G107" s="97" t="s">
        <v>247</v>
      </c>
      <c r="I107" s="97" t="s">
        <v>247</v>
      </c>
      <c r="K107" s="115" t="s">
        <v>310</v>
      </c>
      <c r="L107" s="87" t="s">
        <v>310</v>
      </c>
    </row>
    <row r="108" spans="2:12" s="15" customFormat="1" x14ac:dyDescent="0.25">
      <c r="B108" s="353" t="s">
        <v>61</v>
      </c>
      <c r="C108" s="355" t="s">
        <v>134</v>
      </c>
      <c r="D108" s="357" t="s">
        <v>175</v>
      </c>
      <c r="E108" s="358"/>
      <c r="F108" s="40"/>
      <c r="G108" s="95" t="s">
        <v>311</v>
      </c>
      <c r="I108" s="95" t="s">
        <v>311</v>
      </c>
      <c r="K108" s="113" t="s">
        <v>311</v>
      </c>
      <c r="L108" s="86" t="s">
        <v>311</v>
      </c>
    </row>
    <row r="109" spans="2:12" s="15" customFormat="1" ht="12.75" customHeight="1" x14ac:dyDescent="0.25">
      <c r="B109" s="371"/>
      <c r="C109" s="372"/>
      <c r="D109" s="373" t="s">
        <v>176</v>
      </c>
      <c r="E109" s="374"/>
      <c r="F109" s="40"/>
      <c r="G109" s="98" t="s">
        <v>269</v>
      </c>
      <c r="I109" s="98" t="s">
        <v>269</v>
      </c>
      <c r="K109" s="116" t="s">
        <v>269</v>
      </c>
      <c r="L109" s="88" t="s">
        <v>269</v>
      </c>
    </row>
    <row r="110" spans="2:12" s="15" customFormat="1" ht="12.75" customHeight="1" x14ac:dyDescent="0.25">
      <c r="B110" s="371"/>
      <c r="C110" s="372"/>
      <c r="D110" s="373" t="s">
        <v>177</v>
      </c>
      <c r="E110" s="374"/>
      <c r="F110" s="40"/>
      <c r="G110" s="98" t="s">
        <v>269</v>
      </c>
      <c r="I110" s="98" t="s">
        <v>269</v>
      </c>
      <c r="K110" s="116" t="s">
        <v>269</v>
      </c>
      <c r="L110" s="88" t="s">
        <v>269</v>
      </c>
    </row>
    <row r="111" spans="2:12" s="15" customFormat="1" ht="12.75" customHeight="1" x14ac:dyDescent="0.25">
      <c r="B111" s="371"/>
      <c r="C111" s="372"/>
      <c r="D111" s="373" t="s">
        <v>178</v>
      </c>
      <c r="E111" s="374"/>
      <c r="F111" s="40"/>
      <c r="G111" s="96" t="s">
        <v>269</v>
      </c>
      <c r="I111" s="96" t="s">
        <v>269</v>
      </c>
      <c r="K111" s="114" t="s">
        <v>269</v>
      </c>
      <c r="L111" s="55" t="s">
        <v>269</v>
      </c>
    </row>
    <row r="112" spans="2:12" s="15" customFormat="1" ht="12.75" customHeight="1" x14ac:dyDescent="0.25">
      <c r="B112" s="371"/>
      <c r="C112" s="372"/>
      <c r="D112" s="373" t="s">
        <v>112</v>
      </c>
      <c r="E112" s="374"/>
      <c r="F112" s="40"/>
      <c r="G112" s="96" t="s">
        <v>269</v>
      </c>
      <c r="I112" s="96" t="s">
        <v>269</v>
      </c>
      <c r="K112" s="114" t="s">
        <v>269</v>
      </c>
      <c r="L112" s="55" t="s">
        <v>269</v>
      </c>
    </row>
    <row r="113" spans="2:12" s="15" customFormat="1" ht="12.75" customHeight="1" x14ac:dyDescent="0.25">
      <c r="B113" s="371"/>
      <c r="C113" s="372"/>
      <c r="D113" s="373" t="s">
        <v>113</v>
      </c>
      <c r="E113" s="374"/>
      <c r="F113" s="40"/>
      <c r="G113" s="98" t="s">
        <v>269</v>
      </c>
      <c r="I113" s="98" t="s">
        <v>269</v>
      </c>
      <c r="K113" s="116" t="s">
        <v>269</v>
      </c>
      <c r="L113" s="88" t="s">
        <v>269</v>
      </c>
    </row>
    <row r="114" spans="2:12" s="15" customFormat="1" ht="12.75" customHeight="1" x14ac:dyDescent="0.25">
      <c r="B114" s="371"/>
      <c r="C114" s="372"/>
      <c r="D114" s="373" t="s">
        <v>114</v>
      </c>
      <c r="E114" s="374"/>
      <c r="F114" s="40"/>
      <c r="G114" s="98" t="s">
        <v>269</v>
      </c>
      <c r="I114" s="98" t="s">
        <v>269</v>
      </c>
      <c r="K114" s="116" t="s">
        <v>269</v>
      </c>
      <c r="L114" s="88" t="s">
        <v>269</v>
      </c>
    </row>
    <row r="115" spans="2:12" s="15" customFormat="1" ht="13.5" customHeight="1" thickBot="1" x14ac:dyDescent="0.3">
      <c r="B115" s="354"/>
      <c r="C115" s="356"/>
      <c r="D115" s="351" t="s">
        <v>115</v>
      </c>
      <c r="E115" s="352"/>
      <c r="F115" s="40"/>
      <c r="G115" s="97" t="s">
        <v>269</v>
      </c>
      <c r="I115" s="97" t="s">
        <v>269</v>
      </c>
      <c r="K115" s="115" t="s">
        <v>269</v>
      </c>
      <c r="L115" s="87" t="s">
        <v>269</v>
      </c>
    </row>
    <row r="116" spans="2:12" s="15" customFormat="1" ht="144.6" customHeight="1" thickBot="1" x14ac:dyDescent="0.3">
      <c r="B116" s="78" t="s">
        <v>86</v>
      </c>
      <c r="C116" s="20" t="s">
        <v>143</v>
      </c>
      <c r="D116" s="379" t="s">
        <v>104</v>
      </c>
      <c r="E116" s="380"/>
      <c r="F116" s="40"/>
      <c r="G116" s="95" t="s">
        <v>226</v>
      </c>
      <c r="I116" s="95" t="s">
        <v>226</v>
      </c>
      <c r="K116" s="113" t="s">
        <v>226</v>
      </c>
      <c r="L116" s="86" t="s">
        <v>226</v>
      </c>
    </row>
    <row r="117" spans="2:12" ht="167.45" customHeight="1" thickBot="1" x14ac:dyDescent="0.25">
      <c r="B117" s="74" t="s">
        <v>85</v>
      </c>
      <c r="C117" s="16" t="s">
        <v>171</v>
      </c>
      <c r="D117" s="379" t="s">
        <v>104</v>
      </c>
      <c r="E117" s="380"/>
      <c r="F117" s="40"/>
      <c r="G117" s="94" t="s">
        <v>226</v>
      </c>
      <c r="I117" s="94" t="s">
        <v>226</v>
      </c>
      <c r="K117" s="112" t="s">
        <v>193</v>
      </c>
      <c r="L117" s="85" t="s">
        <v>193</v>
      </c>
    </row>
    <row r="118" spans="2:12" x14ac:dyDescent="0.2">
      <c r="B118" s="353" t="s">
        <v>13</v>
      </c>
      <c r="C118" s="355" t="s">
        <v>98</v>
      </c>
      <c r="D118" s="357" t="s">
        <v>30</v>
      </c>
      <c r="E118" s="358"/>
      <c r="F118" s="40"/>
      <c r="G118" s="95" t="s">
        <v>227</v>
      </c>
      <c r="I118" s="95" t="s">
        <v>267</v>
      </c>
      <c r="K118" s="113" t="s">
        <v>227</v>
      </c>
      <c r="L118" s="86" t="s">
        <v>227</v>
      </c>
    </row>
    <row r="119" spans="2:12" ht="42.75" customHeight="1" thickBot="1" x14ac:dyDescent="0.25">
      <c r="B119" s="354"/>
      <c r="C119" s="356"/>
      <c r="D119" s="351" t="s">
        <v>109</v>
      </c>
      <c r="E119" s="352"/>
      <c r="F119" s="40"/>
      <c r="G119" s="97" t="s">
        <v>228</v>
      </c>
      <c r="I119" s="97" t="s">
        <v>228</v>
      </c>
      <c r="K119" s="115" t="s">
        <v>228</v>
      </c>
      <c r="L119" s="87" t="s">
        <v>228</v>
      </c>
    </row>
    <row r="120" spans="2:12" ht="66.95" customHeight="1" thickBot="1" x14ac:dyDescent="0.25">
      <c r="B120" s="74" t="s">
        <v>37</v>
      </c>
      <c r="C120" s="31" t="s">
        <v>135</v>
      </c>
      <c r="D120" s="359"/>
      <c r="E120" s="360"/>
      <c r="F120" s="41"/>
      <c r="G120" s="94" t="s">
        <v>248</v>
      </c>
      <c r="I120" s="94" t="s">
        <v>248</v>
      </c>
      <c r="K120" s="112" t="s">
        <v>248</v>
      </c>
      <c r="L120" s="85" t="s">
        <v>248</v>
      </c>
    </row>
    <row r="121" spans="2:12" ht="39" thickBot="1" x14ac:dyDescent="0.25">
      <c r="B121" s="74" t="s">
        <v>38</v>
      </c>
      <c r="C121" s="31" t="s">
        <v>87</v>
      </c>
      <c r="D121" s="359"/>
      <c r="E121" s="360"/>
      <c r="F121" s="41"/>
      <c r="G121" s="95" t="s">
        <v>311</v>
      </c>
      <c r="I121" s="95" t="s">
        <v>311</v>
      </c>
      <c r="K121" s="112" t="s">
        <v>311</v>
      </c>
      <c r="L121" s="85" t="s">
        <v>311</v>
      </c>
    </row>
    <row r="122" spans="2:12" ht="26.25" thickBot="1" x14ac:dyDescent="0.25">
      <c r="B122" s="74" t="s">
        <v>39</v>
      </c>
      <c r="C122" s="31" t="s">
        <v>106</v>
      </c>
      <c r="D122" s="379" t="s">
        <v>105</v>
      </c>
      <c r="E122" s="380"/>
      <c r="F122" s="40"/>
      <c r="G122" s="94" t="s">
        <v>249</v>
      </c>
      <c r="I122" s="94" t="s">
        <v>249</v>
      </c>
      <c r="K122" s="112" t="s">
        <v>249</v>
      </c>
      <c r="L122" s="85" t="s">
        <v>249</v>
      </c>
    </row>
    <row r="123" spans="2:12" ht="41.1" customHeight="1" thickBot="1" x14ac:dyDescent="0.25">
      <c r="B123" s="74" t="s">
        <v>90</v>
      </c>
      <c r="C123" s="31" t="s">
        <v>129</v>
      </c>
      <c r="D123" s="359"/>
      <c r="E123" s="360"/>
      <c r="F123" s="41"/>
      <c r="G123" s="94"/>
      <c r="I123" s="94"/>
      <c r="K123" s="112"/>
      <c r="L123" s="85"/>
    </row>
    <row r="124" spans="2:12" x14ac:dyDescent="0.2">
      <c r="B124" s="353" t="s">
        <v>88</v>
      </c>
      <c r="C124" s="355" t="s">
        <v>148</v>
      </c>
      <c r="D124" s="357" t="s">
        <v>100</v>
      </c>
      <c r="E124" s="358"/>
      <c r="F124" s="40"/>
      <c r="G124" s="95" t="s">
        <v>193</v>
      </c>
      <c r="I124" s="95" t="s">
        <v>193</v>
      </c>
      <c r="K124" s="113" t="s">
        <v>193</v>
      </c>
      <c r="L124" s="86" t="s">
        <v>193</v>
      </c>
    </row>
    <row r="125" spans="2:12" ht="108" customHeight="1" thickBot="1" x14ac:dyDescent="0.25">
      <c r="B125" s="354"/>
      <c r="C125" s="356"/>
      <c r="D125" s="351" t="s">
        <v>110</v>
      </c>
      <c r="E125" s="352"/>
      <c r="F125" s="40"/>
      <c r="G125" s="99"/>
      <c r="I125" s="99"/>
      <c r="K125" s="117"/>
      <c r="L125" s="100"/>
    </row>
    <row r="126" spans="2:12" ht="28.5" customHeight="1" thickBot="1" x14ac:dyDescent="0.25">
      <c r="B126" s="74" t="s">
        <v>40</v>
      </c>
      <c r="C126" s="31" t="s">
        <v>137</v>
      </c>
      <c r="D126" s="379" t="s">
        <v>100</v>
      </c>
      <c r="E126" s="380"/>
      <c r="F126" s="40"/>
      <c r="G126" s="97" t="s">
        <v>314</v>
      </c>
      <c r="I126" s="97" t="s">
        <v>314</v>
      </c>
      <c r="K126" s="115" t="s">
        <v>314</v>
      </c>
      <c r="L126" s="87" t="s">
        <v>314</v>
      </c>
    </row>
    <row r="127" spans="2:12" ht="54.6" customHeight="1" thickBot="1" x14ac:dyDescent="0.25">
      <c r="B127" s="74" t="s">
        <v>14</v>
      </c>
      <c r="C127" s="31" t="s">
        <v>138</v>
      </c>
      <c r="D127" s="379" t="s">
        <v>139</v>
      </c>
      <c r="E127" s="380"/>
      <c r="F127" s="40"/>
      <c r="G127" s="94" t="s">
        <v>250</v>
      </c>
      <c r="I127" s="94" t="s">
        <v>268</v>
      </c>
      <c r="K127" s="112" t="s">
        <v>293</v>
      </c>
      <c r="L127" s="85" t="s">
        <v>293</v>
      </c>
    </row>
    <row r="128" spans="2:12" ht="66" customHeight="1" thickBot="1" x14ac:dyDescent="0.25">
      <c r="B128" s="74" t="s">
        <v>91</v>
      </c>
      <c r="C128" s="31" t="s">
        <v>144</v>
      </c>
      <c r="D128" s="379" t="s">
        <v>100</v>
      </c>
      <c r="E128" s="380"/>
      <c r="F128" s="40"/>
      <c r="G128" s="94" t="s">
        <v>231</v>
      </c>
      <c r="I128" s="94" t="s">
        <v>231</v>
      </c>
      <c r="K128" s="112" t="s">
        <v>231</v>
      </c>
      <c r="L128" s="85" t="s">
        <v>231</v>
      </c>
    </row>
    <row r="129" spans="2:12" ht="68.45" customHeight="1" thickBot="1" x14ac:dyDescent="0.25">
      <c r="B129" s="74" t="s">
        <v>92</v>
      </c>
      <c r="C129" s="31" t="s">
        <v>145</v>
      </c>
      <c r="D129" s="359"/>
      <c r="E129" s="360"/>
      <c r="F129" s="41"/>
      <c r="G129" s="94"/>
      <c r="I129" s="94"/>
      <c r="K129" s="112"/>
      <c r="L129" s="85"/>
    </row>
  </sheetData>
  <dataConsolidate/>
  <mergeCells count="150">
    <mergeCell ref="K6:L6"/>
    <mergeCell ref="K19:L19"/>
    <mergeCell ref="K25:L25"/>
    <mergeCell ref="K75:L75"/>
    <mergeCell ref="K97:L97"/>
    <mergeCell ref="D126:E126"/>
    <mergeCell ref="D127:E127"/>
    <mergeCell ref="D128:E128"/>
    <mergeCell ref="D129:E129"/>
    <mergeCell ref="B87:E87"/>
    <mergeCell ref="D120:E120"/>
    <mergeCell ref="D121:E121"/>
    <mergeCell ref="D122:E122"/>
    <mergeCell ref="D123:E123"/>
    <mergeCell ref="B124:B125"/>
    <mergeCell ref="C124:C125"/>
    <mergeCell ref="D124:E124"/>
    <mergeCell ref="D125:E125"/>
    <mergeCell ref="D116:E116"/>
    <mergeCell ref="D117:E117"/>
    <mergeCell ref="B118:B119"/>
    <mergeCell ref="C118:C119"/>
    <mergeCell ref="D118:E118"/>
    <mergeCell ref="D119:E119"/>
    <mergeCell ref="B108:B115"/>
    <mergeCell ref="C108:C115"/>
    <mergeCell ref="D108:E108"/>
    <mergeCell ref="D109:E109"/>
    <mergeCell ref="D110:E110"/>
    <mergeCell ref="D111:E111"/>
    <mergeCell ref="D112:E112"/>
    <mergeCell ref="D113:E113"/>
    <mergeCell ref="D114:E114"/>
    <mergeCell ref="D115:E115"/>
    <mergeCell ref="D103:E103"/>
    <mergeCell ref="B104:B107"/>
    <mergeCell ref="C104:C107"/>
    <mergeCell ref="D104:E104"/>
    <mergeCell ref="D105:E105"/>
    <mergeCell ref="D106:E106"/>
    <mergeCell ref="D107:E107"/>
    <mergeCell ref="D98:E98"/>
    <mergeCell ref="D99:E99"/>
    <mergeCell ref="D100:E100"/>
    <mergeCell ref="D101:E101"/>
    <mergeCell ref="D102:E102"/>
    <mergeCell ref="B93:E93"/>
    <mergeCell ref="B94:E94"/>
    <mergeCell ref="B95:E95"/>
    <mergeCell ref="B97:E97"/>
    <mergeCell ref="B86:E86"/>
    <mergeCell ref="B88:E88"/>
    <mergeCell ref="B89:E89"/>
    <mergeCell ref="B90:E90"/>
    <mergeCell ref="B91:E91"/>
    <mergeCell ref="B92:E92"/>
    <mergeCell ref="B80:E80"/>
    <mergeCell ref="B81:E81"/>
    <mergeCell ref="B82:E82"/>
    <mergeCell ref="B83:E83"/>
    <mergeCell ref="B84:E84"/>
    <mergeCell ref="B85:E85"/>
    <mergeCell ref="B76:E76"/>
    <mergeCell ref="B77:E77"/>
    <mergeCell ref="B78:E78"/>
    <mergeCell ref="B79:E79"/>
    <mergeCell ref="D70:E70"/>
    <mergeCell ref="D71:E71"/>
    <mergeCell ref="D72:E72"/>
    <mergeCell ref="D73:E73"/>
    <mergeCell ref="B75:E75"/>
    <mergeCell ref="D64:E64"/>
    <mergeCell ref="D65:E65"/>
    <mergeCell ref="D66:E66"/>
    <mergeCell ref="D67:E67"/>
    <mergeCell ref="D68:E68"/>
    <mergeCell ref="D69:E69"/>
    <mergeCell ref="D58:E58"/>
    <mergeCell ref="D59:E59"/>
    <mergeCell ref="D60:E60"/>
    <mergeCell ref="D61:E61"/>
    <mergeCell ref="D62:E62"/>
    <mergeCell ref="D63:E63"/>
    <mergeCell ref="D52:E52"/>
    <mergeCell ref="B53:B54"/>
    <mergeCell ref="C53:C54"/>
    <mergeCell ref="D53:E53"/>
    <mergeCell ref="D54:E54"/>
    <mergeCell ref="B55:B57"/>
    <mergeCell ref="C55:C57"/>
    <mergeCell ref="D55:E55"/>
    <mergeCell ref="D56:E56"/>
    <mergeCell ref="D57:E57"/>
    <mergeCell ref="D48:E48"/>
    <mergeCell ref="B49:B51"/>
    <mergeCell ref="C49:C51"/>
    <mergeCell ref="D49:E49"/>
    <mergeCell ref="D50:E50"/>
    <mergeCell ref="D51:E51"/>
    <mergeCell ref="D40:E40"/>
    <mergeCell ref="B41:B48"/>
    <mergeCell ref="C41:C48"/>
    <mergeCell ref="D41:E41"/>
    <mergeCell ref="D42:E42"/>
    <mergeCell ref="D43:E43"/>
    <mergeCell ref="D44:E44"/>
    <mergeCell ref="D45:E45"/>
    <mergeCell ref="D46:E46"/>
    <mergeCell ref="D47:E47"/>
    <mergeCell ref="B36:B37"/>
    <mergeCell ref="C36:C37"/>
    <mergeCell ref="D36:E36"/>
    <mergeCell ref="D37:E37"/>
    <mergeCell ref="B38:B39"/>
    <mergeCell ref="C38:C39"/>
    <mergeCell ref="D38:E38"/>
    <mergeCell ref="D39:E39"/>
    <mergeCell ref="B31:B35"/>
    <mergeCell ref="C31:C35"/>
    <mergeCell ref="D31:E31"/>
    <mergeCell ref="D32:E32"/>
    <mergeCell ref="D33:E33"/>
    <mergeCell ref="D34:E34"/>
    <mergeCell ref="D35:E35"/>
    <mergeCell ref="D27:E27"/>
    <mergeCell ref="B28:B29"/>
    <mergeCell ref="C28:C29"/>
    <mergeCell ref="D28:E28"/>
    <mergeCell ref="D29:E29"/>
    <mergeCell ref="D30:E30"/>
    <mergeCell ref="C23:E23"/>
    <mergeCell ref="B25:E25"/>
    <mergeCell ref="D26:E26"/>
    <mergeCell ref="B3:E3"/>
    <mergeCell ref="B4:E4"/>
    <mergeCell ref="B5:G5"/>
    <mergeCell ref="B6:E6"/>
    <mergeCell ref="C12:E12"/>
    <mergeCell ref="C13:E13"/>
    <mergeCell ref="C17:E17"/>
    <mergeCell ref="C21:E21"/>
    <mergeCell ref="C22:E22"/>
    <mergeCell ref="B19:E19"/>
    <mergeCell ref="C14:E14"/>
    <mergeCell ref="C15:E15"/>
    <mergeCell ref="C16:E16"/>
    <mergeCell ref="C8:E8"/>
    <mergeCell ref="C9:E9"/>
    <mergeCell ref="C10:E10"/>
    <mergeCell ref="C11:E11"/>
  </mergeCells>
  <conditionalFormatting sqref="D52 D60">
    <cfRule type="expression" dxfId="155" priority="239">
      <formula>#REF!="NO"</formula>
    </cfRule>
  </conditionalFormatting>
  <conditionalFormatting sqref="D99:G129">
    <cfRule type="expression" dxfId="154" priority="2">
      <formula>#REF!="NO"</formula>
    </cfRule>
  </conditionalFormatting>
  <conditionalFormatting sqref="D27:M73">
    <cfRule type="expression" dxfId="153" priority="5">
      <formula>#REF!="NO"</formula>
    </cfRule>
  </conditionalFormatting>
  <conditionalFormatting sqref="F77:G95">
    <cfRule type="expression" dxfId="152" priority="118">
      <formula>#REF!="NO"</formula>
    </cfRule>
  </conditionalFormatting>
  <conditionalFormatting sqref="G8:G17">
    <cfRule type="expression" dxfId="151" priority="234">
      <formula>#REF!="NO"</formula>
    </cfRule>
  </conditionalFormatting>
  <conditionalFormatting sqref="G21:G23">
    <cfRule type="expression" dxfId="150" priority="235">
      <formula>#REF!="NO"</formula>
    </cfRule>
  </conditionalFormatting>
  <conditionalFormatting sqref="I8:I17">
    <cfRule type="expression" dxfId="149" priority="96">
      <formula>#REF!="NO"</formula>
    </cfRule>
  </conditionalFormatting>
  <conditionalFormatting sqref="I21:I23">
    <cfRule type="expression" dxfId="148" priority="97">
      <formula>#REF!="NO"</formula>
    </cfRule>
  </conditionalFormatting>
  <conditionalFormatting sqref="I77:I95">
    <cfRule type="expression" dxfId="147" priority="84">
      <formula>#REF!="NO"</formula>
    </cfRule>
  </conditionalFormatting>
  <conditionalFormatting sqref="I99:I129">
    <cfRule type="expression" dxfId="146" priority="1">
      <formula>#REF!="NO"</formula>
    </cfRule>
  </conditionalFormatting>
  <conditionalFormatting sqref="K9">
    <cfRule type="expression" dxfId="145" priority="51">
      <formula>#REF!="NO"</formula>
    </cfRule>
  </conditionalFormatting>
  <conditionalFormatting sqref="K8:L17 K77:L95">
    <cfRule type="expression" dxfId="144" priority="54">
      <formula>#REF!="NO"</formula>
    </cfRule>
  </conditionalFormatting>
  <conditionalFormatting sqref="K21:L23">
    <cfRule type="expression" dxfId="143" priority="31">
      <formula>#REF!="NO"</formula>
    </cfRule>
  </conditionalFormatting>
  <conditionalFormatting sqref="K99:L129">
    <cfRule type="expression" dxfId="142" priority="9">
      <formula>#REF!="NO"</formula>
    </cfRule>
  </conditionalFormatting>
  <conditionalFormatting sqref="L8:L9">
    <cfRule type="expression" dxfId="141" priority="48">
      <formula>#REF!="NO"</formula>
    </cfRule>
  </conditionalFormatting>
  <conditionalFormatting sqref="L13:L17">
    <cfRule type="expression" dxfId="140" priority="49">
      <formula>#REF!="NO"</formula>
    </cfRule>
  </conditionalFormatting>
  <dataValidations count="3">
    <dataValidation type="decimal" allowBlank="1" showInputMessage="1" showErrorMessage="1" error="The Additional Options NYS Discount entered must be greater than 0%, or less than or equal to 100%." sqref="G23 I23 K23:L23" xr:uid="{00000000-0002-0000-0200-000000000000}">
      <formula1>0.01</formula1>
      <formula2>100</formula2>
    </dataValidation>
    <dataValidation type="decimal" allowBlank="1" showInputMessage="1" showErrorMessage="1" error="Invalid Entry - Bidder must enter a value that is greater than $0" sqref="G21 I21 K21:L21" xr:uid="{00000000-0002-0000-0200-000001000000}">
      <formula1>0</formula1>
      <formula2>9E+21</formula2>
    </dataValidation>
    <dataValidation type="decimal" operator="greaterThanOrEqual" allowBlank="1" showInputMessage="1" showErrorMessage="1" error="The Pickup Allowance cannot be a negative number." sqref="G16 I16 K16:L16" xr:uid="{00000000-0002-0000-0200-000002000000}">
      <formula1>0</formula1>
    </dataValidation>
  </dataValidations>
  <pageMargins left="0.25" right="0.25" top="0.5" bottom="0.25" header="0.3" footer="0.3"/>
  <pageSetup scale="64" fitToHeight="0" orientation="landscape" r:id="rId1"/>
  <rowBreaks count="2" manualBreakCount="2">
    <brk id="40" min="1" max="11" man="1"/>
    <brk id="126" min="1" max="1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66FF"/>
    <pageSetUpPr autoPageBreaks="0" fitToPage="1"/>
  </sheetPr>
  <dimension ref="B1:J129"/>
  <sheetViews>
    <sheetView showGridLines="0" view="pageBreakPreview" zoomScaleNormal="100" zoomScaleSheetLayoutView="100" workbookViewId="0">
      <selection activeCell="B2" sqref="B2"/>
    </sheetView>
  </sheetViews>
  <sheetFormatPr defaultColWidth="9.140625" defaultRowHeight="12.75" x14ac:dyDescent="0.2"/>
  <cols>
    <col min="1" max="1" width="9.140625" style="2"/>
    <col min="2" max="2" width="19.140625" style="2" customWidth="1"/>
    <col min="3" max="3" width="62.85546875" style="2" customWidth="1"/>
    <col min="4" max="4" width="14.7109375" style="2" customWidth="1"/>
    <col min="5" max="5" width="20.7109375" style="2" customWidth="1"/>
    <col min="6" max="6" width="2.7109375" style="2" customWidth="1"/>
    <col min="7" max="7" width="20.7109375" style="5" customWidth="1"/>
    <col min="8" max="8" width="2.7109375" style="2" customWidth="1"/>
    <col min="9" max="9" width="20.7109375" style="5" customWidth="1"/>
    <col min="10" max="16384" width="9.140625" style="2"/>
  </cols>
  <sheetData>
    <row r="1" spans="2:10" ht="18" customHeight="1" x14ac:dyDescent="0.2">
      <c r="B1" s="33" t="s">
        <v>325</v>
      </c>
      <c r="G1" s="2"/>
      <c r="I1" s="2"/>
    </row>
    <row r="2" spans="2:10" s="32" customFormat="1" ht="18" customHeight="1" thickBot="1" x14ac:dyDescent="0.3">
      <c r="B2" s="32" t="str">
        <f>'Attachment 1 - Summary'!B2</f>
        <v>PC69857 AT New York City, LLC</v>
      </c>
      <c r="C2" s="34"/>
      <c r="D2" s="34"/>
      <c r="E2" s="34"/>
      <c r="F2" s="34"/>
      <c r="G2" s="34"/>
      <c r="H2" s="34"/>
      <c r="I2" s="34"/>
      <c r="J2" s="34"/>
    </row>
    <row r="3" spans="2:10" ht="24" thickBot="1" x14ac:dyDescent="0.25">
      <c r="B3" s="322" t="s">
        <v>172</v>
      </c>
      <c r="C3" s="323"/>
      <c r="D3" s="323"/>
      <c r="E3" s="324"/>
      <c r="F3" s="10"/>
      <c r="G3" s="10"/>
      <c r="H3" s="10"/>
      <c r="I3" s="10"/>
    </row>
    <row r="4" spans="2:10" ht="51" customHeight="1" thickBot="1" x14ac:dyDescent="0.25">
      <c r="B4" s="325" t="s">
        <v>173</v>
      </c>
      <c r="C4" s="326"/>
      <c r="D4" s="326"/>
      <c r="E4" s="327"/>
      <c r="F4" s="10"/>
      <c r="G4" s="10"/>
      <c r="H4" s="10"/>
      <c r="I4" s="10"/>
    </row>
    <row r="5" spans="2:10" s="4" customFormat="1" ht="11.25" customHeight="1" thickBot="1" x14ac:dyDescent="0.3">
      <c r="B5" s="328"/>
      <c r="C5" s="329"/>
      <c r="D5" s="329"/>
      <c r="E5" s="330"/>
      <c r="F5" s="330"/>
      <c r="G5" s="330"/>
      <c r="H5" s="128"/>
      <c r="I5" s="128"/>
    </row>
    <row r="6" spans="2:10" s="9" customFormat="1" ht="32.25" thickBot="1" x14ac:dyDescent="0.25">
      <c r="B6" s="331" t="s">
        <v>151</v>
      </c>
      <c r="C6" s="332"/>
      <c r="D6" s="332"/>
      <c r="E6" s="333"/>
      <c r="F6" s="42"/>
      <c r="G6" s="126" t="s">
        <v>199</v>
      </c>
      <c r="H6" s="42"/>
      <c r="I6" s="126" t="s">
        <v>200</v>
      </c>
    </row>
    <row r="7" spans="2:10" s="4" customFormat="1" ht="15" customHeight="1" thickBot="1" x14ac:dyDescent="0.3">
      <c r="B7" s="59" t="s">
        <v>6</v>
      </c>
      <c r="C7" s="35" t="s">
        <v>166</v>
      </c>
      <c r="D7" s="38"/>
      <c r="E7" s="46"/>
      <c r="F7" s="43"/>
      <c r="G7" s="102" t="s">
        <v>17</v>
      </c>
      <c r="H7" s="43"/>
      <c r="I7" s="102" t="s">
        <v>17</v>
      </c>
    </row>
    <row r="8" spans="2:10" ht="65.25" thickTop="1" thickBot="1" x14ac:dyDescent="0.25">
      <c r="B8" s="60" t="s">
        <v>9</v>
      </c>
      <c r="C8" s="348" t="s">
        <v>152</v>
      </c>
      <c r="D8" s="349"/>
      <c r="E8" s="350"/>
      <c r="F8" s="15"/>
      <c r="G8" s="103" t="s">
        <v>233</v>
      </c>
      <c r="H8" s="15"/>
      <c r="I8" s="103" t="s">
        <v>254</v>
      </c>
    </row>
    <row r="9" spans="2:10" s="9" customFormat="1" ht="44.25" customHeight="1" thickTop="1" thickBot="1" x14ac:dyDescent="0.25">
      <c r="B9" s="60" t="s">
        <v>136</v>
      </c>
      <c r="C9" s="348" t="s">
        <v>153</v>
      </c>
      <c r="D9" s="349"/>
      <c r="E9" s="350"/>
      <c r="F9" s="15"/>
      <c r="G9" s="103" t="s">
        <v>251</v>
      </c>
      <c r="H9" s="15"/>
      <c r="I9" s="103" t="s">
        <v>270</v>
      </c>
    </row>
    <row r="10" spans="2:10" ht="12.75" customHeight="1" thickTop="1" x14ac:dyDescent="0.2">
      <c r="B10" s="61" t="s">
        <v>0</v>
      </c>
      <c r="C10" s="337" t="s">
        <v>155</v>
      </c>
      <c r="D10" s="338"/>
      <c r="E10" s="339"/>
      <c r="F10" s="15"/>
      <c r="G10" s="96" t="s">
        <v>181</v>
      </c>
      <c r="H10" s="15"/>
      <c r="I10" s="96" t="s">
        <v>185</v>
      </c>
    </row>
    <row r="11" spans="2:10" x14ac:dyDescent="0.2">
      <c r="B11" s="61" t="s">
        <v>1</v>
      </c>
      <c r="C11" s="337" t="s">
        <v>154</v>
      </c>
      <c r="D11" s="338"/>
      <c r="E11" s="339"/>
      <c r="F11" s="15"/>
      <c r="G11" s="96">
        <v>33503</v>
      </c>
      <c r="H11" s="15"/>
      <c r="I11" s="96" t="s">
        <v>186</v>
      </c>
    </row>
    <row r="12" spans="2:10" ht="12.75" customHeight="1" thickBot="1" x14ac:dyDescent="0.25">
      <c r="B12" s="62" t="s">
        <v>2</v>
      </c>
      <c r="C12" s="334" t="s">
        <v>156</v>
      </c>
      <c r="D12" s="335"/>
      <c r="E12" s="336"/>
      <c r="F12" s="15"/>
      <c r="G12" s="104">
        <v>3500</v>
      </c>
      <c r="H12" s="15"/>
      <c r="I12" s="104" t="s">
        <v>187</v>
      </c>
    </row>
    <row r="13" spans="2:10" ht="13.5" thickTop="1" x14ac:dyDescent="0.2">
      <c r="B13" s="61" t="s">
        <v>3</v>
      </c>
      <c r="C13" s="337" t="s">
        <v>158</v>
      </c>
      <c r="D13" s="338"/>
      <c r="E13" s="339"/>
      <c r="F13" s="15"/>
      <c r="G13" s="96" t="s">
        <v>182</v>
      </c>
      <c r="H13" s="15"/>
      <c r="I13" s="96" t="s">
        <v>182</v>
      </c>
    </row>
    <row r="14" spans="2:10" x14ac:dyDescent="0.2">
      <c r="B14" s="61" t="s">
        <v>4</v>
      </c>
      <c r="C14" s="337" t="s">
        <v>157</v>
      </c>
      <c r="D14" s="338"/>
      <c r="E14" s="339"/>
      <c r="F14" s="15"/>
      <c r="G14" s="96" t="s">
        <v>184</v>
      </c>
      <c r="H14" s="15"/>
      <c r="I14" s="96" t="s">
        <v>189</v>
      </c>
    </row>
    <row r="15" spans="2:10" ht="15.75" customHeight="1" thickBot="1" x14ac:dyDescent="0.25">
      <c r="B15" s="63" t="s">
        <v>5</v>
      </c>
      <c r="C15" s="334" t="s">
        <v>159</v>
      </c>
      <c r="D15" s="335"/>
      <c r="E15" s="336"/>
      <c r="F15" s="15"/>
      <c r="G15" s="105" t="s">
        <v>184</v>
      </c>
      <c r="H15" s="15"/>
      <c r="I15" s="105" t="s">
        <v>189</v>
      </c>
    </row>
    <row r="16" spans="2:10" ht="29.25" customHeight="1" thickTop="1" x14ac:dyDescent="0.2">
      <c r="B16" s="61" t="s">
        <v>101</v>
      </c>
      <c r="C16" s="345" t="s">
        <v>161</v>
      </c>
      <c r="D16" s="346"/>
      <c r="E16" s="347"/>
      <c r="F16" s="15"/>
      <c r="G16" s="106">
        <v>100</v>
      </c>
      <c r="H16" s="15"/>
      <c r="I16" s="106">
        <v>100</v>
      </c>
    </row>
    <row r="17" spans="2:9" ht="30.75" customHeight="1" thickBot="1" x14ac:dyDescent="0.25">
      <c r="B17" s="63" t="s">
        <v>43</v>
      </c>
      <c r="C17" s="334" t="s">
        <v>160</v>
      </c>
      <c r="D17" s="335"/>
      <c r="E17" s="336"/>
      <c r="F17" s="15"/>
      <c r="G17" s="105" t="s">
        <v>252</v>
      </c>
      <c r="H17" s="15"/>
      <c r="I17" s="105" t="s">
        <v>252</v>
      </c>
    </row>
    <row r="18" spans="2:9" s="11" customFormat="1" ht="14.25" thickTop="1" thickBot="1" x14ac:dyDescent="0.25">
      <c r="D18" s="12"/>
      <c r="E18" s="12"/>
      <c r="F18" s="12"/>
      <c r="G18" s="12"/>
      <c r="H18" s="12"/>
      <c r="I18" s="12"/>
    </row>
    <row r="19" spans="2:9" s="13" customFormat="1" ht="32.25" thickBot="1" x14ac:dyDescent="0.25">
      <c r="B19" s="331" t="s">
        <v>150</v>
      </c>
      <c r="C19" s="332"/>
      <c r="D19" s="332"/>
      <c r="E19" s="333"/>
      <c r="F19" s="42"/>
      <c r="G19" s="126" t="s">
        <v>199</v>
      </c>
      <c r="H19" s="42"/>
      <c r="I19" s="126" t="s">
        <v>200</v>
      </c>
    </row>
    <row r="20" spans="2:9" s="4" customFormat="1" ht="15" customHeight="1" thickBot="1" x14ac:dyDescent="0.3">
      <c r="B20" s="36" t="s">
        <v>6</v>
      </c>
      <c r="C20" s="28" t="s">
        <v>166</v>
      </c>
      <c r="D20" s="39"/>
      <c r="E20" s="66"/>
      <c r="F20" s="43"/>
      <c r="G20" s="102" t="s">
        <v>17</v>
      </c>
      <c r="H20" s="43"/>
      <c r="I20" s="102" t="s">
        <v>17</v>
      </c>
    </row>
    <row r="21" spans="2:9" ht="56.25" customHeight="1" x14ac:dyDescent="0.2">
      <c r="B21" s="64" t="s">
        <v>42</v>
      </c>
      <c r="C21" s="342" t="s">
        <v>162</v>
      </c>
      <c r="D21" s="343"/>
      <c r="E21" s="344"/>
      <c r="F21" s="15"/>
      <c r="G21" s="127">
        <v>58501.773000000001</v>
      </c>
      <c r="H21" s="15"/>
      <c r="I21" s="127">
        <v>60195.3</v>
      </c>
    </row>
    <row r="22" spans="2:9" ht="42.75" customHeight="1" x14ac:dyDescent="0.2">
      <c r="B22" s="61" t="s">
        <v>20</v>
      </c>
      <c r="C22" s="337" t="s">
        <v>163</v>
      </c>
      <c r="D22" s="338"/>
      <c r="E22" s="339"/>
      <c r="F22" s="15"/>
      <c r="G22" s="108">
        <v>1543.3440000000001</v>
      </c>
      <c r="H22" s="15"/>
      <c r="I22" s="108">
        <v>1543.3440000000001</v>
      </c>
    </row>
    <row r="23" spans="2:9" ht="33" customHeight="1" thickBot="1" x14ac:dyDescent="0.25">
      <c r="B23" s="65" t="s">
        <v>41</v>
      </c>
      <c r="C23" s="361" t="s">
        <v>164</v>
      </c>
      <c r="D23" s="362"/>
      <c r="E23" s="363"/>
      <c r="F23" s="1"/>
      <c r="G23" s="109">
        <v>1</v>
      </c>
      <c r="H23" s="1"/>
      <c r="I23" s="109">
        <v>1</v>
      </c>
    </row>
    <row r="24" spans="2:9" ht="13.5" thickBot="1" x14ac:dyDescent="0.25">
      <c r="B24" s="137"/>
      <c r="C24" s="1"/>
      <c r="D24" s="1"/>
      <c r="E24" s="1"/>
      <c r="F24" s="1"/>
      <c r="G24" s="14"/>
      <c r="H24" s="1"/>
      <c r="I24" s="14"/>
    </row>
    <row r="25" spans="2:9" s="9" customFormat="1" ht="32.25" thickBot="1" x14ac:dyDescent="0.25">
      <c r="B25" s="364" t="s">
        <v>165</v>
      </c>
      <c r="C25" s="365"/>
      <c r="D25" s="365"/>
      <c r="E25" s="366"/>
      <c r="F25" s="44"/>
      <c r="G25" s="126" t="s">
        <v>199</v>
      </c>
      <c r="H25" s="44"/>
      <c r="I25" s="126" t="s">
        <v>200</v>
      </c>
    </row>
    <row r="26" spans="2:9" s="3" customFormat="1" ht="15" customHeight="1" thickBot="1" x14ac:dyDescent="0.3">
      <c r="B26" s="36" t="s">
        <v>6</v>
      </c>
      <c r="C26" s="25" t="s">
        <v>7</v>
      </c>
      <c r="D26" s="367" t="s">
        <v>166</v>
      </c>
      <c r="E26" s="368"/>
      <c r="F26" s="45"/>
      <c r="G26" s="102" t="s">
        <v>17</v>
      </c>
      <c r="H26" s="45"/>
      <c r="I26" s="102" t="s">
        <v>17</v>
      </c>
    </row>
    <row r="27" spans="2:9" s="15" customFormat="1" ht="39" thickBot="1" x14ac:dyDescent="0.3">
      <c r="B27" s="73" t="s">
        <v>8</v>
      </c>
      <c r="C27" s="30" t="s">
        <v>131</v>
      </c>
      <c r="D27" s="351" t="s">
        <v>118</v>
      </c>
      <c r="E27" s="352"/>
      <c r="F27" s="40"/>
      <c r="G27" s="94">
        <v>12300</v>
      </c>
      <c r="H27" s="40"/>
      <c r="I27" s="94" t="s">
        <v>256</v>
      </c>
    </row>
    <row r="28" spans="2:9" s="15" customFormat="1" x14ac:dyDescent="0.25">
      <c r="B28" s="353" t="s">
        <v>21</v>
      </c>
      <c r="C28" s="355" t="s">
        <v>174</v>
      </c>
      <c r="D28" s="357" t="s">
        <v>67</v>
      </c>
      <c r="E28" s="358"/>
      <c r="F28" s="40"/>
      <c r="G28" s="95">
        <v>4</v>
      </c>
      <c r="H28" s="40"/>
      <c r="I28" s="95">
        <v>4</v>
      </c>
    </row>
    <row r="29" spans="2:9" s="15" customFormat="1" ht="13.5" thickBot="1" x14ac:dyDescent="0.3">
      <c r="B29" s="354"/>
      <c r="C29" s="356"/>
      <c r="D29" s="351" t="s">
        <v>68</v>
      </c>
      <c r="E29" s="352"/>
      <c r="F29" s="40"/>
      <c r="G29" s="97">
        <v>24</v>
      </c>
      <c r="H29" s="40"/>
      <c r="I29" s="97">
        <v>24</v>
      </c>
    </row>
    <row r="30" spans="2:9" s="15" customFormat="1" ht="13.5" thickBot="1" x14ac:dyDescent="0.3">
      <c r="B30" s="74" t="s">
        <v>123</v>
      </c>
      <c r="C30" s="31" t="s">
        <v>108</v>
      </c>
      <c r="D30" s="359"/>
      <c r="E30" s="360"/>
      <c r="F30" s="41"/>
      <c r="G30" s="94"/>
      <c r="H30" s="41"/>
      <c r="I30" s="94"/>
    </row>
    <row r="31" spans="2:9" s="15" customFormat="1" x14ac:dyDescent="0.25">
      <c r="B31" s="353" t="s">
        <v>59</v>
      </c>
      <c r="C31" s="355"/>
      <c r="D31" s="357" t="s">
        <v>58</v>
      </c>
      <c r="E31" s="358"/>
      <c r="F31" s="40"/>
      <c r="G31" s="95" t="s">
        <v>202</v>
      </c>
      <c r="H31" s="40"/>
      <c r="I31" s="95" t="s">
        <v>257</v>
      </c>
    </row>
    <row r="32" spans="2:9" s="15" customFormat="1" x14ac:dyDescent="0.25">
      <c r="B32" s="371"/>
      <c r="C32" s="372"/>
      <c r="D32" s="373" t="s">
        <v>57</v>
      </c>
      <c r="E32" s="374"/>
      <c r="F32" s="40"/>
      <c r="G32" s="96" t="s">
        <v>203</v>
      </c>
      <c r="H32" s="40"/>
      <c r="I32" s="96" t="s">
        <v>258</v>
      </c>
    </row>
    <row r="33" spans="2:9" s="15" customFormat="1" x14ac:dyDescent="0.25">
      <c r="B33" s="371"/>
      <c r="C33" s="372"/>
      <c r="D33" s="373" t="s">
        <v>69</v>
      </c>
      <c r="E33" s="374"/>
      <c r="F33" s="40"/>
      <c r="G33" s="96" t="s">
        <v>235</v>
      </c>
      <c r="H33" s="40"/>
      <c r="I33" s="96" t="s">
        <v>235</v>
      </c>
    </row>
    <row r="34" spans="2:9" s="15" customFormat="1" x14ac:dyDescent="0.25">
      <c r="B34" s="371"/>
      <c r="C34" s="372"/>
      <c r="D34" s="375" t="s">
        <v>70</v>
      </c>
      <c r="E34" s="376"/>
      <c r="F34" s="40"/>
      <c r="G34" s="96" t="s">
        <v>236</v>
      </c>
      <c r="H34" s="40"/>
      <c r="I34" s="96" t="s">
        <v>236</v>
      </c>
    </row>
    <row r="35" spans="2:9" s="15" customFormat="1" ht="13.5" thickBot="1" x14ac:dyDescent="0.3">
      <c r="B35" s="354"/>
      <c r="C35" s="356"/>
      <c r="D35" s="351" t="s">
        <v>111</v>
      </c>
      <c r="E35" s="352"/>
      <c r="F35" s="40"/>
      <c r="G35" s="97" t="s">
        <v>312</v>
      </c>
      <c r="H35" s="40"/>
      <c r="I35" s="97" t="s">
        <v>313</v>
      </c>
    </row>
    <row r="36" spans="2:9" s="15" customFormat="1" x14ac:dyDescent="0.25">
      <c r="B36" s="353" t="s">
        <v>11</v>
      </c>
      <c r="C36" s="355"/>
      <c r="D36" s="357" t="s">
        <v>24</v>
      </c>
      <c r="E36" s="358"/>
      <c r="F36" s="40"/>
      <c r="G36" s="95" t="s">
        <v>237</v>
      </c>
      <c r="H36" s="40"/>
      <c r="I36" s="95" t="s">
        <v>259</v>
      </c>
    </row>
    <row r="37" spans="2:9" s="15" customFormat="1" ht="13.5" thickBot="1" x14ac:dyDescent="0.3">
      <c r="B37" s="354"/>
      <c r="C37" s="356"/>
      <c r="D37" s="351" t="s">
        <v>22</v>
      </c>
      <c r="E37" s="352"/>
      <c r="F37" s="40"/>
      <c r="G37" s="97" t="s">
        <v>237</v>
      </c>
      <c r="H37" s="40"/>
      <c r="I37" s="97" t="s">
        <v>259</v>
      </c>
    </row>
    <row r="38" spans="2:9" s="15" customFormat="1" x14ac:dyDescent="0.25">
      <c r="B38" s="353" t="s">
        <v>16</v>
      </c>
      <c r="C38" s="355"/>
      <c r="D38" s="357" t="s">
        <v>24</v>
      </c>
      <c r="E38" s="358"/>
      <c r="F38" s="40"/>
      <c r="G38" s="95" t="s">
        <v>238</v>
      </c>
      <c r="H38" s="40"/>
      <c r="I38" s="95" t="s">
        <v>260</v>
      </c>
    </row>
    <row r="39" spans="2:9" s="15" customFormat="1" ht="13.5" thickBot="1" x14ac:dyDescent="0.3">
      <c r="B39" s="354"/>
      <c r="C39" s="356"/>
      <c r="D39" s="369" t="s">
        <v>23</v>
      </c>
      <c r="E39" s="370"/>
      <c r="F39" s="40"/>
      <c r="G39" s="97" t="s">
        <v>238</v>
      </c>
      <c r="H39" s="40"/>
      <c r="I39" s="97" t="s">
        <v>260</v>
      </c>
    </row>
    <row r="40" spans="2:9" s="15" customFormat="1" ht="13.5" thickBot="1" x14ac:dyDescent="0.3">
      <c r="B40" s="74" t="s">
        <v>52</v>
      </c>
      <c r="C40" s="31" t="s">
        <v>53</v>
      </c>
      <c r="D40" s="359"/>
      <c r="E40" s="360"/>
      <c r="F40" s="41"/>
      <c r="G40" s="94"/>
      <c r="H40" s="41"/>
      <c r="I40" s="94"/>
    </row>
    <row r="41" spans="2:9" s="15" customFormat="1" ht="13.5" customHeight="1" thickBot="1" x14ac:dyDescent="0.3">
      <c r="B41" s="377" t="s">
        <v>12</v>
      </c>
      <c r="C41" s="378" t="s">
        <v>142</v>
      </c>
      <c r="D41" s="357" t="s">
        <v>175</v>
      </c>
      <c r="E41" s="358"/>
      <c r="F41" s="40"/>
      <c r="G41" s="95" t="s">
        <v>239</v>
      </c>
      <c r="H41" s="40"/>
      <c r="I41" s="95" t="s">
        <v>261</v>
      </c>
    </row>
    <row r="42" spans="2:9" s="15" customFormat="1" ht="13.5" customHeight="1" thickBot="1" x14ac:dyDescent="0.3">
      <c r="B42" s="377"/>
      <c r="C42" s="378"/>
      <c r="D42" s="373" t="s">
        <v>176</v>
      </c>
      <c r="E42" s="374"/>
      <c r="F42" s="40"/>
      <c r="G42" s="96">
        <v>2680</v>
      </c>
      <c r="H42" s="40"/>
      <c r="I42" s="96">
        <v>2680</v>
      </c>
    </row>
    <row r="43" spans="2:9" s="15" customFormat="1" ht="13.5" customHeight="1" thickBot="1" x14ac:dyDescent="0.3">
      <c r="B43" s="377"/>
      <c r="C43" s="378"/>
      <c r="D43" s="373" t="s">
        <v>177</v>
      </c>
      <c r="E43" s="374"/>
      <c r="F43" s="40"/>
      <c r="G43" s="98" t="s">
        <v>239</v>
      </c>
      <c r="H43" s="40"/>
      <c r="I43" s="98" t="s">
        <v>261</v>
      </c>
    </row>
    <row r="44" spans="2:9" s="15" customFormat="1" ht="13.5" customHeight="1" thickBot="1" x14ac:dyDescent="0.3">
      <c r="B44" s="377"/>
      <c r="C44" s="378"/>
      <c r="D44" s="373" t="s">
        <v>178</v>
      </c>
      <c r="E44" s="374"/>
      <c r="F44" s="40"/>
      <c r="G44" s="96">
        <v>2470</v>
      </c>
      <c r="H44" s="40"/>
      <c r="I44" s="96">
        <v>2470</v>
      </c>
    </row>
    <row r="45" spans="2:9" s="15" customFormat="1" ht="13.5" customHeight="1" thickBot="1" x14ac:dyDescent="0.3">
      <c r="B45" s="377"/>
      <c r="C45" s="378"/>
      <c r="D45" s="373" t="s">
        <v>112</v>
      </c>
      <c r="E45" s="374"/>
      <c r="F45" s="40"/>
      <c r="G45" s="96" t="s">
        <v>240</v>
      </c>
      <c r="H45" s="40"/>
      <c r="I45" s="96" t="s">
        <v>262</v>
      </c>
    </row>
    <row r="46" spans="2:9" s="15" customFormat="1" ht="13.5" customHeight="1" thickBot="1" x14ac:dyDescent="0.3">
      <c r="B46" s="377"/>
      <c r="C46" s="378"/>
      <c r="D46" s="373" t="s">
        <v>113</v>
      </c>
      <c r="E46" s="374"/>
      <c r="F46" s="40"/>
      <c r="G46" s="96" t="s">
        <v>211</v>
      </c>
      <c r="H46" s="40"/>
      <c r="I46" s="96" t="s">
        <v>211</v>
      </c>
    </row>
    <row r="47" spans="2:9" s="15" customFormat="1" ht="13.5" customHeight="1" thickBot="1" x14ac:dyDescent="0.3">
      <c r="B47" s="377"/>
      <c r="C47" s="378"/>
      <c r="D47" s="375" t="s">
        <v>114</v>
      </c>
      <c r="E47" s="376"/>
      <c r="F47" s="40"/>
      <c r="G47" s="96" t="s">
        <v>241</v>
      </c>
      <c r="H47" s="40"/>
      <c r="I47" s="96" t="s">
        <v>262</v>
      </c>
    </row>
    <row r="48" spans="2:9" s="15" customFormat="1" ht="13.5" customHeight="1" thickBot="1" x14ac:dyDescent="0.3">
      <c r="B48" s="377"/>
      <c r="C48" s="378"/>
      <c r="D48" s="351" t="s">
        <v>115</v>
      </c>
      <c r="E48" s="352"/>
      <c r="F48" s="40"/>
      <c r="G48" s="97" t="s">
        <v>211</v>
      </c>
      <c r="H48" s="40"/>
      <c r="I48" s="97" t="s">
        <v>211</v>
      </c>
    </row>
    <row r="49" spans="2:9" s="15" customFormat="1" x14ac:dyDescent="0.25">
      <c r="B49" s="353" t="s">
        <v>10</v>
      </c>
      <c r="C49" s="355" t="s">
        <v>62</v>
      </c>
      <c r="D49" s="357" t="s">
        <v>116</v>
      </c>
      <c r="E49" s="358"/>
      <c r="F49" s="40"/>
      <c r="G49" s="95">
        <v>6</v>
      </c>
      <c r="H49" s="40"/>
      <c r="I49" s="95">
        <v>6</v>
      </c>
    </row>
    <row r="50" spans="2:9" s="15" customFormat="1" x14ac:dyDescent="0.25">
      <c r="B50" s="371"/>
      <c r="C50" s="372"/>
      <c r="D50" s="373" t="s">
        <v>117</v>
      </c>
      <c r="E50" s="374"/>
      <c r="F50" s="40"/>
      <c r="G50" s="96" t="s">
        <v>213</v>
      </c>
      <c r="H50" s="40"/>
      <c r="I50" s="96" t="s">
        <v>213</v>
      </c>
    </row>
    <row r="51" spans="2:9" s="15" customFormat="1" ht="13.5" thickBot="1" x14ac:dyDescent="0.3">
      <c r="B51" s="371"/>
      <c r="C51" s="372"/>
      <c r="D51" s="369" t="s">
        <v>71</v>
      </c>
      <c r="E51" s="370"/>
      <c r="F51" s="40"/>
      <c r="G51" s="110" t="s">
        <v>214</v>
      </c>
      <c r="H51" s="40"/>
      <c r="I51" s="110" t="s">
        <v>263</v>
      </c>
    </row>
    <row r="52" spans="2:9" s="15" customFormat="1" ht="78" customHeight="1" thickBot="1" x14ac:dyDescent="0.3">
      <c r="B52" s="75" t="s">
        <v>9</v>
      </c>
      <c r="C52" s="29" t="s">
        <v>140</v>
      </c>
      <c r="D52" s="375"/>
      <c r="E52" s="376"/>
      <c r="F52" s="40"/>
      <c r="G52" s="95"/>
      <c r="H52" s="40"/>
      <c r="I52" s="95"/>
    </row>
    <row r="53" spans="2:9" s="15" customFormat="1" x14ac:dyDescent="0.25">
      <c r="B53" s="353" t="s">
        <v>25</v>
      </c>
      <c r="C53" s="355" t="s">
        <v>93</v>
      </c>
      <c r="D53" s="357" t="s">
        <v>72</v>
      </c>
      <c r="E53" s="358"/>
      <c r="F53" s="40"/>
      <c r="G53" s="95" t="s">
        <v>242</v>
      </c>
      <c r="H53" s="40"/>
      <c r="I53" s="95" t="s">
        <v>264</v>
      </c>
    </row>
    <row r="54" spans="2:9" s="15" customFormat="1" ht="68.099999999999994" customHeight="1" thickBot="1" x14ac:dyDescent="0.3">
      <c r="B54" s="354"/>
      <c r="C54" s="356"/>
      <c r="D54" s="351" t="s">
        <v>73</v>
      </c>
      <c r="E54" s="352"/>
      <c r="F54" s="40"/>
      <c r="G54" s="97">
        <v>145</v>
      </c>
      <c r="H54" s="40"/>
      <c r="I54" s="97">
        <v>155</v>
      </c>
    </row>
    <row r="55" spans="2:9" s="15" customFormat="1" x14ac:dyDescent="0.25">
      <c r="B55" s="353" t="s">
        <v>26</v>
      </c>
      <c r="C55" s="355"/>
      <c r="D55" s="357" t="s">
        <v>74</v>
      </c>
      <c r="E55" s="358"/>
      <c r="F55" s="40"/>
      <c r="G55" s="95" t="s">
        <v>242</v>
      </c>
      <c r="H55" s="40"/>
      <c r="I55" s="95" t="s">
        <v>264</v>
      </c>
    </row>
    <row r="56" spans="2:9" s="15" customFormat="1" x14ac:dyDescent="0.25">
      <c r="B56" s="371"/>
      <c r="C56" s="372"/>
      <c r="D56" s="373" t="s">
        <v>75</v>
      </c>
      <c r="E56" s="374"/>
      <c r="F56" s="40"/>
      <c r="G56" s="96">
        <v>1</v>
      </c>
      <c r="H56" s="40"/>
      <c r="I56" s="96">
        <v>1</v>
      </c>
    </row>
    <row r="57" spans="2:9" s="15" customFormat="1" ht="13.5" thickBot="1" x14ac:dyDescent="0.3">
      <c r="B57" s="354"/>
      <c r="C57" s="356"/>
      <c r="D57" s="351" t="s">
        <v>76</v>
      </c>
      <c r="E57" s="352"/>
      <c r="F57" s="40"/>
      <c r="G57" s="97" t="s">
        <v>243</v>
      </c>
      <c r="H57" s="40"/>
      <c r="I57" s="97" t="s">
        <v>265</v>
      </c>
    </row>
    <row r="58" spans="2:9" s="15" customFormat="1" ht="15.95" customHeight="1" thickBot="1" x14ac:dyDescent="0.3">
      <c r="B58" s="74" t="s">
        <v>44</v>
      </c>
      <c r="C58" s="31" t="s">
        <v>45</v>
      </c>
      <c r="D58" s="359"/>
      <c r="E58" s="360"/>
      <c r="F58" s="41"/>
      <c r="G58" s="111"/>
      <c r="H58" s="41"/>
      <c r="I58" s="111"/>
    </row>
    <row r="59" spans="2:9" s="15" customFormat="1" ht="26.45" customHeight="1" thickBot="1" x14ac:dyDescent="0.3">
      <c r="B59" s="74" t="s">
        <v>44</v>
      </c>
      <c r="C59" s="31" t="s">
        <v>63</v>
      </c>
      <c r="D59" s="359"/>
      <c r="E59" s="360"/>
      <c r="F59" s="41"/>
      <c r="G59" s="111"/>
      <c r="H59" s="41"/>
      <c r="I59" s="111"/>
    </row>
    <row r="60" spans="2:9" s="15" customFormat="1" ht="28.5" customHeight="1" thickBot="1" x14ac:dyDescent="0.3">
      <c r="B60" s="74" t="s">
        <v>44</v>
      </c>
      <c r="C60" s="31" t="s">
        <v>64</v>
      </c>
      <c r="D60" s="359"/>
      <c r="E60" s="360"/>
      <c r="F60" s="41"/>
      <c r="G60" s="111"/>
      <c r="H60" s="41"/>
      <c r="I60" s="111"/>
    </row>
    <row r="61" spans="2:9" s="15" customFormat="1" ht="14.45" customHeight="1" thickBot="1" x14ac:dyDescent="0.3">
      <c r="B61" s="74" t="s">
        <v>50</v>
      </c>
      <c r="C61" s="31" t="s">
        <v>65</v>
      </c>
      <c r="D61" s="359"/>
      <c r="E61" s="360"/>
      <c r="F61" s="41"/>
      <c r="G61" s="111"/>
      <c r="H61" s="41"/>
      <c r="I61" s="111"/>
    </row>
    <row r="62" spans="2:9" s="15" customFormat="1" ht="13.5" thickBot="1" x14ac:dyDescent="0.3">
      <c r="B62" s="74" t="s">
        <v>27</v>
      </c>
      <c r="C62" s="31"/>
      <c r="D62" s="379" t="s">
        <v>77</v>
      </c>
      <c r="E62" s="380"/>
      <c r="F62" s="40"/>
      <c r="G62" s="94" t="s">
        <v>218</v>
      </c>
      <c r="H62" s="40"/>
      <c r="I62" s="94" t="s">
        <v>218</v>
      </c>
    </row>
    <row r="63" spans="2:9" s="15" customFormat="1" ht="39" thickBot="1" x14ac:dyDescent="0.3">
      <c r="B63" s="74" t="s">
        <v>28</v>
      </c>
      <c r="C63" s="31" t="s">
        <v>180</v>
      </c>
      <c r="D63" s="379" t="s">
        <v>78</v>
      </c>
      <c r="E63" s="380"/>
      <c r="F63" s="40"/>
      <c r="G63" s="94">
        <v>33</v>
      </c>
      <c r="H63" s="40"/>
      <c r="I63" s="94">
        <v>40</v>
      </c>
    </row>
    <row r="64" spans="2:9" s="15" customFormat="1" ht="39.6" customHeight="1" thickBot="1" x14ac:dyDescent="0.3">
      <c r="B64" s="74" t="s">
        <v>51</v>
      </c>
      <c r="C64" s="31" t="s">
        <v>79</v>
      </c>
      <c r="D64" s="359"/>
      <c r="E64" s="360"/>
      <c r="F64" s="41"/>
      <c r="G64" s="94"/>
      <c r="H64" s="41"/>
      <c r="I64" s="94"/>
    </row>
    <row r="65" spans="2:9" s="15" customFormat="1" ht="41.1" customHeight="1" thickBot="1" x14ac:dyDescent="0.3">
      <c r="B65" s="74" t="s">
        <v>54</v>
      </c>
      <c r="C65" s="31" t="s">
        <v>80</v>
      </c>
      <c r="D65" s="359"/>
      <c r="E65" s="360"/>
      <c r="F65" s="41"/>
      <c r="G65" s="94"/>
      <c r="H65" s="41"/>
      <c r="I65" s="94"/>
    </row>
    <row r="66" spans="2:9" s="15" customFormat="1" ht="78.95" customHeight="1" thickBot="1" x14ac:dyDescent="0.3">
      <c r="B66" s="74" t="s">
        <v>29</v>
      </c>
      <c r="C66" s="31" t="s">
        <v>132</v>
      </c>
      <c r="D66" s="359"/>
      <c r="E66" s="360"/>
      <c r="F66" s="41"/>
      <c r="G66" s="94"/>
      <c r="H66" s="41"/>
      <c r="I66" s="94"/>
    </row>
    <row r="67" spans="2:9" s="15" customFormat="1" ht="40.5" customHeight="1" thickBot="1" x14ac:dyDescent="0.3">
      <c r="B67" s="74" t="s">
        <v>31</v>
      </c>
      <c r="C67" s="31" t="s">
        <v>94</v>
      </c>
      <c r="D67" s="379" t="s">
        <v>30</v>
      </c>
      <c r="E67" s="380"/>
      <c r="F67" s="40"/>
      <c r="G67" s="94" t="s">
        <v>244</v>
      </c>
      <c r="H67" s="40"/>
      <c r="I67" s="94" t="s">
        <v>244</v>
      </c>
    </row>
    <row r="68" spans="2:9" s="15" customFormat="1" ht="28.5" customHeight="1" thickBot="1" x14ac:dyDescent="0.3">
      <c r="B68" s="74" t="s">
        <v>55</v>
      </c>
      <c r="C68" s="31" t="s">
        <v>95</v>
      </c>
      <c r="D68" s="359"/>
      <c r="E68" s="360"/>
      <c r="F68" s="41"/>
      <c r="G68" s="94"/>
      <c r="H68" s="41"/>
      <c r="I68" s="94"/>
    </row>
    <row r="69" spans="2:9" s="15" customFormat="1" ht="29.45" customHeight="1" thickBot="1" x14ac:dyDescent="0.3">
      <c r="B69" s="74" t="s">
        <v>32</v>
      </c>
      <c r="C69" s="31" t="s">
        <v>96</v>
      </c>
      <c r="D69" s="379" t="s">
        <v>30</v>
      </c>
      <c r="E69" s="380"/>
      <c r="F69" s="40"/>
      <c r="G69" s="94" t="s">
        <v>245</v>
      </c>
      <c r="H69" s="40"/>
      <c r="I69" s="94" t="s">
        <v>245</v>
      </c>
    </row>
    <row r="70" spans="2:9" s="15" customFormat="1" ht="42.6" customHeight="1" thickBot="1" x14ac:dyDescent="0.3">
      <c r="B70" s="74" t="s">
        <v>56</v>
      </c>
      <c r="C70" s="31" t="s">
        <v>168</v>
      </c>
      <c r="D70" s="359"/>
      <c r="E70" s="360"/>
      <c r="F70" s="41"/>
      <c r="G70" s="94"/>
      <c r="H70" s="41"/>
      <c r="I70" s="94"/>
    </row>
    <row r="71" spans="2:9" s="15" customFormat="1" ht="27.95" customHeight="1" thickBot="1" x14ac:dyDescent="0.3">
      <c r="B71" s="74" t="s">
        <v>48</v>
      </c>
      <c r="C71" s="31" t="s">
        <v>47</v>
      </c>
      <c r="D71" s="359"/>
      <c r="E71" s="360"/>
      <c r="F71" s="41"/>
      <c r="G71" s="94"/>
      <c r="H71" s="41"/>
      <c r="I71" s="94"/>
    </row>
    <row r="72" spans="2:9" s="15" customFormat="1" ht="26.25" thickBot="1" x14ac:dyDescent="0.3">
      <c r="B72" s="74" t="s">
        <v>49</v>
      </c>
      <c r="C72" s="31" t="s">
        <v>103</v>
      </c>
      <c r="D72" s="359"/>
      <c r="E72" s="360"/>
      <c r="F72" s="41"/>
      <c r="G72" s="94"/>
      <c r="H72" s="41"/>
      <c r="I72" s="94"/>
    </row>
    <row r="73" spans="2:9" s="15" customFormat="1" ht="26.25" thickBot="1" x14ac:dyDescent="0.3">
      <c r="B73" s="74" t="s">
        <v>46</v>
      </c>
      <c r="C73" s="31" t="s">
        <v>81</v>
      </c>
      <c r="D73" s="359"/>
      <c r="E73" s="360"/>
      <c r="F73" s="41"/>
      <c r="G73" s="94"/>
      <c r="H73" s="41"/>
      <c r="I73" s="94"/>
    </row>
    <row r="74" spans="2:9" ht="13.5" thickBot="1" x14ac:dyDescent="0.25"/>
    <row r="75" spans="2:9" s="19" customFormat="1" ht="32.25" thickBot="1" x14ac:dyDescent="0.3">
      <c r="B75" s="364" t="s">
        <v>169</v>
      </c>
      <c r="C75" s="365"/>
      <c r="D75" s="365"/>
      <c r="E75" s="366"/>
      <c r="F75" s="44"/>
      <c r="G75" s="126" t="s">
        <v>199</v>
      </c>
      <c r="H75" s="44"/>
      <c r="I75" s="126" t="s">
        <v>200</v>
      </c>
    </row>
    <row r="76" spans="2:9" s="3" customFormat="1" ht="15" customHeight="1" thickBot="1" x14ac:dyDescent="0.3">
      <c r="B76" s="381" t="s">
        <v>170</v>
      </c>
      <c r="C76" s="382"/>
      <c r="D76" s="382"/>
      <c r="E76" s="383"/>
      <c r="F76" s="45"/>
      <c r="G76" s="102" t="s">
        <v>17</v>
      </c>
      <c r="H76" s="45"/>
      <c r="I76" s="102" t="s">
        <v>17</v>
      </c>
    </row>
    <row r="77" spans="2:9" s="15" customFormat="1" x14ac:dyDescent="0.25">
      <c r="B77" s="384" t="s">
        <v>82</v>
      </c>
      <c r="C77" s="385"/>
      <c r="D77" s="385"/>
      <c r="E77" s="386"/>
      <c r="F77" s="41"/>
      <c r="G77" s="122">
        <v>820.51200000000006</v>
      </c>
      <c r="H77" s="41"/>
      <c r="I77" s="122">
        <v>820.51200000000006</v>
      </c>
    </row>
    <row r="78" spans="2:9" s="15" customFormat="1" x14ac:dyDescent="0.25">
      <c r="B78" s="384" t="s">
        <v>83</v>
      </c>
      <c r="C78" s="385"/>
      <c r="D78" s="385"/>
      <c r="E78" s="386"/>
      <c r="F78" s="41"/>
      <c r="G78" s="123">
        <v>-820.51200000000006</v>
      </c>
      <c r="H78" s="41"/>
      <c r="I78" s="123">
        <v>-820.51200000000006</v>
      </c>
    </row>
    <row r="79" spans="2:9" s="15" customFormat="1" x14ac:dyDescent="0.25">
      <c r="B79" s="387" t="s">
        <v>34</v>
      </c>
      <c r="C79" s="388"/>
      <c r="D79" s="388"/>
      <c r="E79" s="389"/>
      <c r="F79" s="40"/>
      <c r="G79" s="124">
        <v>661.78200000000004</v>
      </c>
      <c r="H79" s="40"/>
      <c r="I79" s="124">
        <v>661.78200000000004</v>
      </c>
    </row>
    <row r="80" spans="2:9" s="15" customFormat="1" x14ac:dyDescent="0.25">
      <c r="B80" s="387" t="s">
        <v>35</v>
      </c>
      <c r="C80" s="388"/>
      <c r="D80" s="388"/>
      <c r="E80" s="389"/>
      <c r="F80" s="41"/>
      <c r="G80" s="124">
        <v>1019.5350000000001</v>
      </c>
      <c r="H80" s="41"/>
      <c r="I80" s="124">
        <v>1019.5350000000001</v>
      </c>
    </row>
    <row r="81" spans="2:9" s="15" customFormat="1" x14ac:dyDescent="0.25">
      <c r="B81" s="387" t="s">
        <v>36</v>
      </c>
      <c r="C81" s="388"/>
      <c r="D81" s="388"/>
      <c r="E81" s="389"/>
      <c r="F81" s="40"/>
      <c r="G81" s="124">
        <v>471.30600000000004</v>
      </c>
      <c r="H81" s="40"/>
      <c r="I81" s="124">
        <v>471.30600000000004</v>
      </c>
    </row>
    <row r="82" spans="2:9" s="15" customFormat="1" x14ac:dyDescent="0.25">
      <c r="B82" s="387" t="s">
        <v>60</v>
      </c>
      <c r="C82" s="388"/>
      <c r="D82" s="388"/>
      <c r="E82" s="389"/>
      <c r="F82" s="40"/>
      <c r="G82" s="124">
        <v>1221</v>
      </c>
      <c r="H82" s="40"/>
      <c r="I82" s="124">
        <v>1221</v>
      </c>
    </row>
    <row r="83" spans="2:9" s="15" customFormat="1" x14ac:dyDescent="0.25">
      <c r="B83" s="387" t="s">
        <v>61</v>
      </c>
      <c r="C83" s="388"/>
      <c r="D83" s="388"/>
      <c r="E83" s="389"/>
      <c r="F83" s="40"/>
      <c r="G83" s="124" t="s">
        <v>311</v>
      </c>
      <c r="H83" s="40"/>
      <c r="I83" s="124" t="s">
        <v>311</v>
      </c>
    </row>
    <row r="84" spans="2:9" s="15" customFormat="1" x14ac:dyDescent="0.25">
      <c r="B84" s="387" t="s">
        <v>86</v>
      </c>
      <c r="C84" s="388"/>
      <c r="D84" s="388"/>
      <c r="E84" s="389"/>
      <c r="F84" s="40"/>
      <c r="G84" s="124">
        <v>427.35</v>
      </c>
      <c r="H84" s="40"/>
      <c r="I84" s="124">
        <v>427.35</v>
      </c>
    </row>
    <row r="85" spans="2:9" x14ac:dyDescent="0.2">
      <c r="B85" s="387" t="s">
        <v>85</v>
      </c>
      <c r="C85" s="388"/>
      <c r="D85" s="388"/>
      <c r="E85" s="389"/>
      <c r="F85" s="40"/>
      <c r="G85" s="124">
        <v>6349.2000000000007</v>
      </c>
      <c r="H85" s="40"/>
      <c r="I85" s="124">
        <v>6349.2000000000007</v>
      </c>
    </row>
    <row r="86" spans="2:9" x14ac:dyDescent="0.2">
      <c r="B86" s="387" t="s">
        <v>13</v>
      </c>
      <c r="C86" s="388"/>
      <c r="D86" s="388"/>
      <c r="E86" s="389"/>
      <c r="F86" s="40"/>
      <c r="G86" s="124">
        <v>6411.4710000000005</v>
      </c>
      <c r="H86" s="40"/>
      <c r="I86" s="124">
        <v>6411.4710000000005</v>
      </c>
    </row>
    <row r="87" spans="2:9" x14ac:dyDescent="0.2">
      <c r="B87" s="387" t="s">
        <v>37</v>
      </c>
      <c r="C87" s="388"/>
      <c r="D87" s="388"/>
      <c r="E87" s="389"/>
      <c r="F87" s="41"/>
      <c r="G87" s="124">
        <v>396.82500000000005</v>
      </c>
      <c r="H87" s="41"/>
      <c r="I87" s="124">
        <v>396.82500000000005</v>
      </c>
    </row>
    <row r="88" spans="2:9" x14ac:dyDescent="0.2">
      <c r="B88" s="387" t="s">
        <v>38</v>
      </c>
      <c r="C88" s="388"/>
      <c r="D88" s="388"/>
      <c r="E88" s="389"/>
      <c r="F88" s="41"/>
      <c r="G88" s="124" t="s">
        <v>311</v>
      </c>
      <c r="H88" s="40"/>
      <c r="I88" s="124" t="s">
        <v>311</v>
      </c>
    </row>
    <row r="89" spans="2:9" x14ac:dyDescent="0.2">
      <c r="B89" s="387" t="s">
        <v>39</v>
      </c>
      <c r="C89" s="388"/>
      <c r="D89" s="388"/>
      <c r="E89" s="389"/>
      <c r="F89" s="40"/>
      <c r="G89" s="124">
        <v>499.38900000000001</v>
      </c>
      <c r="H89" s="40"/>
      <c r="I89" s="124">
        <v>499.38900000000001</v>
      </c>
    </row>
    <row r="90" spans="2:9" x14ac:dyDescent="0.2">
      <c r="B90" s="387" t="s">
        <v>90</v>
      </c>
      <c r="C90" s="388"/>
      <c r="D90" s="388"/>
      <c r="E90" s="389"/>
      <c r="F90" s="41"/>
      <c r="G90" s="124">
        <v>738.70500000000004</v>
      </c>
      <c r="H90" s="41"/>
      <c r="I90" s="124">
        <v>738.70500000000004</v>
      </c>
    </row>
    <row r="91" spans="2:9" x14ac:dyDescent="0.2">
      <c r="B91" s="387" t="s">
        <v>88</v>
      </c>
      <c r="C91" s="388"/>
      <c r="D91" s="388"/>
      <c r="E91" s="389"/>
      <c r="F91" s="40"/>
      <c r="G91" s="124" t="s">
        <v>193</v>
      </c>
      <c r="H91" s="40"/>
      <c r="I91" s="124" t="s">
        <v>193</v>
      </c>
    </row>
    <row r="92" spans="2:9" x14ac:dyDescent="0.2">
      <c r="B92" s="387" t="s">
        <v>40</v>
      </c>
      <c r="C92" s="388"/>
      <c r="D92" s="388"/>
      <c r="E92" s="389"/>
      <c r="F92" s="40"/>
      <c r="G92" s="124">
        <v>206.34900000000002</v>
      </c>
      <c r="H92" s="40"/>
      <c r="I92" s="124">
        <v>206.34900000000002</v>
      </c>
    </row>
    <row r="93" spans="2:9" x14ac:dyDescent="0.2">
      <c r="B93" s="387" t="s">
        <v>14</v>
      </c>
      <c r="C93" s="388"/>
      <c r="D93" s="388"/>
      <c r="E93" s="389"/>
      <c r="F93" s="40"/>
      <c r="G93" s="124">
        <v>3235.65</v>
      </c>
      <c r="H93" s="40"/>
      <c r="I93" s="124">
        <v>3235.65</v>
      </c>
    </row>
    <row r="94" spans="2:9" x14ac:dyDescent="0.2">
      <c r="B94" s="387" t="s">
        <v>91</v>
      </c>
      <c r="C94" s="388"/>
      <c r="D94" s="388"/>
      <c r="E94" s="389"/>
      <c r="F94" s="40"/>
      <c r="G94" s="124">
        <v>1953.6000000000001</v>
      </c>
      <c r="H94" s="40"/>
      <c r="I94" s="124">
        <v>1953.6000000000001</v>
      </c>
    </row>
    <row r="95" spans="2:9" ht="13.5" thickBot="1" x14ac:dyDescent="0.25">
      <c r="B95" s="390" t="s">
        <v>92</v>
      </c>
      <c r="C95" s="391"/>
      <c r="D95" s="391"/>
      <c r="E95" s="392"/>
      <c r="F95" s="41"/>
      <c r="G95" s="125">
        <v>0</v>
      </c>
      <c r="H95" s="41"/>
      <c r="I95" s="125">
        <v>0</v>
      </c>
    </row>
    <row r="96" spans="2:9" ht="13.5" thickBot="1" x14ac:dyDescent="0.25"/>
    <row r="97" spans="2:9" s="19" customFormat="1" ht="32.25" thickBot="1" x14ac:dyDescent="0.3">
      <c r="B97" s="364" t="s">
        <v>167</v>
      </c>
      <c r="C97" s="365"/>
      <c r="D97" s="365"/>
      <c r="E97" s="366"/>
      <c r="F97" s="44"/>
      <c r="G97" s="126" t="s">
        <v>199</v>
      </c>
      <c r="H97" s="44"/>
      <c r="I97" s="126" t="s">
        <v>200</v>
      </c>
    </row>
    <row r="98" spans="2:9" s="3" customFormat="1" ht="15" customHeight="1" thickBot="1" x14ac:dyDescent="0.3">
      <c r="B98" s="76" t="s">
        <v>33</v>
      </c>
      <c r="C98" s="27" t="s">
        <v>7</v>
      </c>
      <c r="D98" s="393" t="s">
        <v>166</v>
      </c>
      <c r="E98" s="394"/>
      <c r="F98" s="45"/>
      <c r="G98" s="102" t="s">
        <v>17</v>
      </c>
      <c r="H98" s="45"/>
      <c r="I98" s="102" t="s">
        <v>17</v>
      </c>
    </row>
    <row r="99" spans="2:9" s="15" customFormat="1" ht="26.25" thickBot="1" x14ac:dyDescent="0.3">
      <c r="B99" s="77" t="s">
        <v>82</v>
      </c>
      <c r="C99" s="18" t="s">
        <v>130</v>
      </c>
      <c r="D99" s="395"/>
      <c r="E99" s="396"/>
      <c r="F99" s="41"/>
      <c r="G99" s="94"/>
      <c r="H99" s="41"/>
      <c r="I99" s="94"/>
    </row>
    <row r="100" spans="2:9" s="15" customFormat="1" ht="39" thickBot="1" x14ac:dyDescent="0.3">
      <c r="B100" s="77" t="s">
        <v>83</v>
      </c>
      <c r="C100" s="26" t="s">
        <v>146</v>
      </c>
      <c r="D100" s="395"/>
      <c r="E100" s="396"/>
      <c r="F100" s="41"/>
      <c r="G100" s="94"/>
      <c r="H100" s="41"/>
      <c r="I100" s="94"/>
    </row>
    <row r="101" spans="2:9" s="15" customFormat="1" ht="26.25" thickBot="1" x14ac:dyDescent="0.3">
      <c r="B101" s="74" t="s">
        <v>34</v>
      </c>
      <c r="C101" s="31" t="s">
        <v>107</v>
      </c>
      <c r="D101" s="379" t="s">
        <v>30</v>
      </c>
      <c r="E101" s="380"/>
      <c r="F101" s="40"/>
      <c r="G101" s="94" t="s">
        <v>222</v>
      </c>
      <c r="H101" s="40"/>
      <c r="I101" s="94" t="s">
        <v>222</v>
      </c>
    </row>
    <row r="102" spans="2:9" s="15" customFormat="1" ht="51.95" customHeight="1" thickBot="1" x14ac:dyDescent="0.3">
      <c r="B102" s="74" t="s">
        <v>35</v>
      </c>
      <c r="C102" s="31" t="s">
        <v>97</v>
      </c>
      <c r="D102" s="359"/>
      <c r="E102" s="360"/>
      <c r="F102" s="41"/>
      <c r="G102" s="94"/>
      <c r="H102" s="41"/>
      <c r="I102" s="94"/>
    </row>
    <row r="103" spans="2:9" s="15" customFormat="1" ht="27.95" customHeight="1" thickBot="1" x14ac:dyDescent="0.3">
      <c r="B103" s="74" t="s">
        <v>36</v>
      </c>
      <c r="C103" s="31" t="s">
        <v>84</v>
      </c>
      <c r="D103" s="379" t="s">
        <v>99</v>
      </c>
      <c r="E103" s="380"/>
      <c r="F103" s="40"/>
      <c r="G103" s="94" t="s">
        <v>223</v>
      </c>
      <c r="H103" s="40"/>
      <c r="I103" s="94" t="s">
        <v>223</v>
      </c>
    </row>
    <row r="104" spans="2:9" s="15" customFormat="1" ht="12.75" customHeight="1" x14ac:dyDescent="0.25">
      <c r="B104" s="353" t="s">
        <v>60</v>
      </c>
      <c r="C104" s="355" t="s">
        <v>133</v>
      </c>
      <c r="D104" s="357" t="s">
        <v>177</v>
      </c>
      <c r="E104" s="358"/>
      <c r="F104" s="40"/>
      <c r="G104" s="95" t="s">
        <v>253</v>
      </c>
      <c r="H104" s="40"/>
      <c r="I104" s="95" t="s">
        <v>266</v>
      </c>
    </row>
    <row r="105" spans="2:9" s="15" customFormat="1" ht="12.75" customHeight="1" x14ac:dyDescent="0.25">
      <c r="B105" s="371"/>
      <c r="C105" s="372"/>
      <c r="D105" s="373" t="s">
        <v>178</v>
      </c>
      <c r="E105" s="374"/>
      <c r="F105" s="40"/>
      <c r="G105" s="96">
        <v>1984</v>
      </c>
      <c r="H105" s="40"/>
      <c r="I105" s="96">
        <v>1984</v>
      </c>
    </row>
    <row r="106" spans="2:9" s="15" customFormat="1" ht="57" customHeight="1" x14ac:dyDescent="0.25">
      <c r="B106" s="371"/>
      <c r="C106" s="372"/>
      <c r="D106" s="373" t="s">
        <v>114</v>
      </c>
      <c r="E106" s="374"/>
      <c r="F106" s="40"/>
      <c r="G106" s="96" t="s">
        <v>316</v>
      </c>
      <c r="H106" s="40"/>
      <c r="I106" s="96" t="s">
        <v>316</v>
      </c>
    </row>
    <row r="107" spans="2:9" s="15" customFormat="1" ht="30.75" customHeight="1" thickBot="1" x14ac:dyDescent="0.3">
      <c r="B107" s="354"/>
      <c r="C107" s="356"/>
      <c r="D107" s="351" t="s">
        <v>115</v>
      </c>
      <c r="E107" s="352"/>
      <c r="F107" s="40"/>
      <c r="G107" s="97" t="s">
        <v>247</v>
      </c>
      <c r="H107" s="40"/>
      <c r="I107" s="97" t="s">
        <v>247</v>
      </c>
    </row>
    <row r="108" spans="2:9" s="15" customFormat="1" x14ac:dyDescent="0.25">
      <c r="B108" s="353" t="s">
        <v>61</v>
      </c>
      <c r="C108" s="355" t="s">
        <v>134</v>
      </c>
      <c r="D108" s="357" t="s">
        <v>175</v>
      </c>
      <c r="E108" s="358"/>
      <c r="F108" s="40"/>
      <c r="G108" s="95" t="s">
        <v>311</v>
      </c>
      <c r="H108" s="40"/>
      <c r="I108" s="95" t="s">
        <v>311</v>
      </c>
    </row>
    <row r="109" spans="2:9" s="15" customFormat="1" ht="12.75" customHeight="1" x14ac:dyDescent="0.25">
      <c r="B109" s="371"/>
      <c r="C109" s="372"/>
      <c r="D109" s="373" t="s">
        <v>176</v>
      </c>
      <c r="E109" s="374"/>
      <c r="F109" s="40"/>
      <c r="G109" s="98" t="s">
        <v>269</v>
      </c>
      <c r="H109" s="40"/>
      <c r="I109" s="98" t="s">
        <v>269</v>
      </c>
    </row>
    <row r="110" spans="2:9" s="15" customFormat="1" ht="12.75" customHeight="1" x14ac:dyDescent="0.25">
      <c r="B110" s="371"/>
      <c r="C110" s="372"/>
      <c r="D110" s="373" t="s">
        <v>177</v>
      </c>
      <c r="E110" s="374"/>
      <c r="F110" s="40"/>
      <c r="G110" s="98" t="s">
        <v>269</v>
      </c>
      <c r="H110" s="40"/>
      <c r="I110" s="98" t="s">
        <v>269</v>
      </c>
    </row>
    <row r="111" spans="2:9" s="15" customFormat="1" ht="12.75" customHeight="1" x14ac:dyDescent="0.25">
      <c r="B111" s="371"/>
      <c r="C111" s="372"/>
      <c r="D111" s="373" t="s">
        <v>178</v>
      </c>
      <c r="E111" s="374"/>
      <c r="F111" s="40"/>
      <c r="G111" s="96" t="s">
        <v>269</v>
      </c>
      <c r="H111" s="40"/>
      <c r="I111" s="96" t="s">
        <v>269</v>
      </c>
    </row>
    <row r="112" spans="2:9" s="15" customFormat="1" ht="12.75" customHeight="1" x14ac:dyDescent="0.25">
      <c r="B112" s="371"/>
      <c r="C112" s="372"/>
      <c r="D112" s="373" t="s">
        <v>112</v>
      </c>
      <c r="E112" s="374"/>
      <c r="F112" s="40"/>
      <c r="G112" s="96" t="s">
        <v>269</v>
      </c>
      <c r="H112" s="40"/>
      <c r="I112" s="96" t="s">
        <v>269</v>
      </c>
    </row>
    <row r="113" spans="2:9" s="15" customFormat="1" ht="12.75" customHeight="1" x14ac:dyDescent="0.25">
      <c r="B113" s="371"/>
      <c r="C113" s="372"/>
      <c r="D113" s="373" t="s">
        <v>113</v>
      </c>
      <c r="E113" s="374"/>
      <c r="F113" s="40"/>
      <c r="G113" s="98" t="s">
        <v>269</v>
      </c>
      <c r="H113" s="40"/>
      <c r="I113" s="98" t="s">
        <v>269</v>
      </c>
    </row>
    <row r="114" spans="2:9" s="15" customFormat="1" ht="12.75" customHeight="1" x14ac:dyDescent="0.25">
      <c r="B114" s="371"/>
      <c r="C114" s="372"/>
      <c r="D114" s="373" t="s">
        <v>114</v>
      </c>
      <c r="E114" s="374"/>
      <c r="F114" s="40"/>
      <c r="G114" s="98" t="s">
        <v>269</v>
      </c>
      <c r="H114" s="40"/>
      <c r="I114" s="98" t="s">
        <v>269</v>
      </c>
    </row>
    <row r="115" spans="2:9" s="15" customFormat="1" ht="13.5" customHeight="1" thickBot="1" x14ac:dyDescent="0.3">
      <c r="B115" s="354"/>
      <c r="C115" s="356"/>
      <c r="D115" s="351" t="s">
        <v>115</v>
      </c>
      <c r="E115" s="352"/>
      <c r="F115" s="40"/>
      <c r="G115" s="97" t="s">
        <v>269</v>
      </c>
      <c r="H115" s="40"/>
      <c r="I115" s="97" t="s">
        <v>269</v>
      </c>
    </row>
    <row r="116" spans="2:9" s="15" customFormat="1" ht="143.1" customHeight="1" thickBot="1" x14ac:dyDescent="0.3">
      <c r="B116" s="78" t="s">
        <v>86</v>
      </c>
      <c r="C116" s="20" t="s">
        <v>143</v>
      </c>
      <c r="D116" s="379" t="s">
        <v>104</v>
      </c>
      <c r="E116" s="380"/>
      <c r="F116" s="40"/>
      <c r="G116" s="95" t="s">
        <v>226</v>
      </c>
      <c r="H116" s="40"/>
      <c r="I116" s="95" t="s">
        <v>226</v>
      </c>
    </row>
    <row r="117" spans="2:9" ht="168.6" customHeight="1" thickBot="1" x14ac:dyDescent="0.25">
      <c r="B117" s="74" t="s">
        <v>85</v>
      </c>
      <c r="C117" s="16" t="s">
        <v>171</v>
      </c>
      <c r="D117" s="379" t="s">
        <v>104</v>
      </c>
      <c r="E117" s="380"/>
      <c r="F117" s="40"/>
      <c r="G117" s="94" t="s">
        <v>226</v>
      </c>
      <c r="H117" s="40"/>
      <c r="I117" s="94" t="s">
        <v>226</v>
      </c>
    </row>
    <row r="118" spans="2:9" x14ac:dyDescent="0.2">
      <c r="B118" s="353" t="s">
        <v>13</v>
      </c>
      <c r="C118" s="355" t="s">
        <v>98</v>
      </c>
      <c r="D118" s="357" t="s">
        <v>30</v>
      </c>
      <c r="E118" s="358"/>
      <c r="F118" s="40"/>
      <c r="G118" s="95" t="s">
        <v>227</v>
      </c>
      <c r="H118" s="40"/>
      <c r="I118" s="95" t="s">
        <v>267</v>
      </c>
    </row>
    <row r="119" spans="2:9" ht="42.75" customHeight="1" thickBot="1" x14ac:dyDescent="0.25">
      <c r="B119" s="354"/>
      <c r="C119" s="356"/>
      <c r="D119" s="351" t="s">
        <v>109</v>
      </c>
      <c r="E119" s="352"/>
      <c r="F119" s="40"/>
      <c r="G119" s="97" t="s">
        <v>228</v>
      </c>
      <c r="H119" s="40"/>
      <c r="I119" s="97" t="s">
        <v>228</v>
      </c>
    </row>
    <row r="120" spans="2:9" ht="64.5" customHeight="1" thickBot="1" x14ac:dyDescent="0.25">
      <c r="B120" s="74" t="s">
        <v>37</v>
      </c>
      <c r="C120" s="31" t="s">
        <v>135</v>
      </c>
      <c r="D120" s="359"/>
      <c r="E120" s="360"/>
      <c r="F120" s="41"/>
      <c r="G120" s="94" t="s">
        <v>248</v>
      </c>
      <c r="H120" s="41"/>
      <c r="I120" s="94" t="s">
        <v>248</v>
      </c>
    </row>
    <row r="121" spans="2:9" ht="40.5" customHeight="1" thickBot="1" x14ac:dyDescent="0.25">
      <c r="B121" s="74" t="s">
        <v>38</v>
      </c>
      <c r="C121" s="31" t="s">
        <v>87</v>
      </c>
      <c r="D121" s="359"/>
      <c r="E121" s="360"/>
      <c r="F121" s="41"/>
      <c r="G121" s="95" t="s">
        <v>311</v>
      </c>
      <c r="H121" s="41"/>
      <c r="I121" s="95" t="s">
        <v>311</v>
      </c>
    </row>
    <row r="122" spans="2:9" ht="26.45" customHeight="1" thickBot="1" x14ac:dyDescent="0.25">
      <c r="B122" s="74" t="s">
        <v>39</v>
      </c>
      <c r="C122" s="31" t="s">
        <v>106</v>
      </c>
      <c r="D122" s="379" t="s">
        <v>105</v>
      </c>
      <c r="E122" s="380"/>
      <c r="F122" s="40"/>
      <c r="G122" s="94" t="s">
        <v>249</v>
      </c>
      <c r="H122" s="40"/>
      <c r="I122" s="94" t="s">
        <v>249</v>
      </c>
    </row>
    <row r="123" spans="2:9" ht="40.5" customHeight="1" thickBot="1" x14ac:dyDescent="0.25">
      <c r="B123" s="74" t="s">
        <v>90</v>
      </c>
      <c r="C123" s="31" t="s">
        <v>129</v>
      </c>
      <c r="D123" s="359"/>
      <c r="E123" s="360"/>
      <c r="F123" s="41"/>
      <c r="G123" s="94"/>
      <c r="H123" s="41"/>
      <c r="I123" s="94"/>
    </row>
    <row r="124" spans="2:9" x14ac:dyDescent="0.2">
      <c r="B124" s="353" t="s">
        <v>88</v>
      </c>
      <c r="C124" s="355" t="s">
        <v>148</v>
      </c>
      <c r="D124" s="357" t="s">
        <v>100</v>
      </c>
      <c r="E124" s="358"/>
      <c r="F124" s="40"/>
      <c r="G124" s="95" t="s">
        <v>193</v>
      </c>
      <c r="H124" s="40"/>
      <c r="I124" s="95" t="s">
        <v>193</v>
      </c>
    </row>
    <row r="125" spans="2:9" ht="108" customHeight="1" thickBot="1" x14ac:dyDescent="0.25">
      <c r="B125" s="354"/>
      <c r="C125" s="356"/>
      <c r="D125" s="351" t="s">
        <v>110</v>
      </c>
      <c r="E125" s="352"/>
      <c r="F125" s="40"/>
      <c r="G125" s="99"/>
      <c r="H125" s="40"/>
      <c r="I125" s="99"/>
    </row>
    <row r="126" spans="2:9" ht="27.95" customHeight="1" thickBot="1" x14ac:dyDescent="0.25">
      <c r="B126" s="74" t="s">
        <v>40</v>
      </c>
      <c r="C126" s="31" t="s">
        <v>137</v>
      </c>
      <c r="D126" s="379" t="s">
        <v>100</v>
      </c>
      <c r="E126" s="380"/>
      <c r="F126" s="40"/>
      <c r="G126" s="97" t="s">
        <v>314</v>
      </c>
      <c r="H126" s="40"/>
      <c r="I126" s="97" t="s">
        <v>314</v>
      </c>
    </row>
    <row r="127" spans="2:9" ht="53.1" customHeight="1" thickBot="1" x14ac:dyDescent="0.25">
      <c r="B127" s="74" t="s">
        <v>14</v>
      </c>
      <c r="C127" s="31" t="s">
        <v>138</v>
      </c>
      <c r="D127" s="379" t="s">
        <v>139</v>
      </c>
      <c r="E127" s="380"/>
      <c r="F127" s="40"/>
      <c r="G127" s="94" t="s">
        <v>250</v>
      </c>
      <c r="H127" s="40"/>
      <c r="I127" s="94" t="s">
        <v>268</v>
      </c>
    </row>
    <row r="128" spans="2:9" ht="67.5" customHeight="1" thickBot="1" x14ac:dyDescent="0.25">
      <c r="B128" s="74" t="s">
        <v>91</v>
      </c>
      <c r="C128" s="31" t="s">
        <v>144</v>
      </c>
      <c r="D128" s="379" t="s">
        <v>100</v>
      </c>
      <c r="E128" s="380"/>
      <c r="F128" s="40"/>
      <c r="G128" s="94" t="s">
        <v>231</v>
      </c>
      <c r="H128" s="40"/>
      <c r="I128" s="94" t="s">
        <v>231</v>
      </c>
    </row>
    <row r="129" spans="2:9" ht="66.95" customHeight="1" thickBot="1" x14ac:dyDescent="0.25">
      <c r="B129" s="74" t="s">
        <v>92</v>
      </c>
      <c r="C129" s="31" t="s">
        <v>145</v>
      </c>
      <c r="D129" s="359"/>
      <c r="E129" s="360"/>
      <c r="F129" s="41"/>
      <c r="G129" s="94"/>
      <c r="H129" s="41"/>
      <c r="I129" s="94"/>
    </row>
  </sheetData>
  <dataConsolidate/>
  <mergeCells count="145">
    <mergeCell ref="C17:E17"/>
    <mergeCell ref="C21:E21"/>
    <mergeCell ref="C22:E22"/>
    <mergeCell ref="D27:E27"/>
    <mergeCell ref="B28:B29"/>
    <mergeCell ref="C28:C29"/>
    <mergeCell ref="D28:E28"/>
    <mergeCell ref="D29:E29"/>
    <mergeCell ref="B3:E3"/>
    <mergeCell ref="B4:E4"/>
    <mergeCell ref="B5:G5"/>
    <mergeCell ref="B6:E6"/>
    <mergeCell ref="B19:E19"/>
    <mergeCell ref="C12:E12"/>
    <mergeCell ref="C13:E13"/>
    <mergeCell ref="C14:E14"/>
    <mergeCell ref="C15:E15"/>
    <mergeCell ref="C16:E16"/>
    <mergeCell ref="C8:E8"/>
    <mergeCell ref="C9:E9"/>
    <mergeCell ref="C10:E10"/>
    <mergeCell ref="C11:E11"/>
    <mergeCell ref="D30:E30"/>
    <mergeCell ref="C23:E23"/>
    <mergeCell ref="B25:E25"/>
    <mergeCell ref="B36:B37"/>
    <mergeCell ref="C36:C37"/>
    <mergeCell ref="D36:E36"/>
    <mergeCell ref="D37:E37"/>
    <mergeCell ref="B38:B39"/>
    <mergeCell ref="C38:C39"/>
    <mergeCell ref="D38:E38"/>
    <mergeCell ref="D39:E39"/>
    <mergeCell ref="B31:B35"/>
    <mergeCell ref="C31:C35"/>
    <mergeCell ref="D31:E31"/>
    <mergeCell ref="D32:E32"/>
    <mergeCell ref="D33:E33"/>
    <mergeCell ref="D34:E34"/>
    <mergeCell ref="D35:E35"/>
    <mergeCell ref="D26:E26"/>
    <mergeCell ref="D48:E48"/>
    <mergeCell ref="B49:B51"/>
    <mergeCell ref="C49:C51"/>
    <mergeCell ref="D49:E49"/>
    <mergeCell ref="D50:E50"/>
    <mergeCell ref="D51:E51"/>
    <mergeCell ref="D40:E40"/>
    <mergeCell ref="B41:B48"/>
    <mergeCell ref="C41:C48"/>
    <mergeCell ref="D41:E41"/>
    <mergeCell ref="D42:E42"/>
    <mergeCell ref="D43:E43"/>
    <mergeCell ref="D44:E44"/>
    <mergeCell ref="D45:E45"/>
    <mergeCell ref="D46:E46"/>
    <mergeCell ref="D47:E47"/>
    <mergeCell ref="D52:E52"/>
    <mergeCell ref="B53:B54"/>
    <mergeCell ref="C53:C54"/>
    <mergeCell ref="D53:E53"/>
    <mergeCell ref="D54:E54"/>
    <mergeCell ref="B55:B57"/>
    <mergeCell ref="C55:C57"/>
    <mergeCell ref="D55:E55"/>
    <mergeCell ref="D56:E56"/>
    <mergeCell ref="D57:E57"/>
    <mergeCell ref="D64:E64"/>
    <mergeCell ref="D65:E65"/>
    <mergeCell ref="D66:E66"/>
    <mergeCell ref="D67:E67"/>
    <mergeCell ref="D68:E68"/>
    <mergeCell ref="D69:E69"/>
    <mergeCell ref="D58:E58"/>
    <mergeCell ref="D59:E59"/>
    <mergeCell ref="D60:E60"/>
    <mergeCell ref="D61:E61"/>
    <mergeCell ref="D62:E62"/>
    <mergeCell ref="D63:E63"/>
    <mergeCell ref="B76:E76"/>
    <mergeCell ref="B77:E77"/>
    <mergeCell ref="B78:E78"/>
    <mergeCell ref="B79:E79"/>
    <mergeCell ref="D70:E70"/>
    <mergeCell ref="D71:E71"/>
    <mergeCell ref="D72:E72"/>
    <mergeCell ref="D73:E73"/>
    <mergeCell ref="B75:E75"/>
    <mergeCell ref="B86:E86"/>
    <mergeCell ref="B87:E87"/>
    <mergeCell ref="B88:E88"/>
    <mergeCell ref="B89:E89"/>
    <mergeCell ref="B90:E90"/>
    <mergeCell ref="B91:E91"/>
    <mergeCell ref="B80:E80"/>
    <mergeCell ref="B81:E81"/>
    <mergeCell ref="B82:E82"/>
    <mergeCell ref="B83:E83"/>
    <mergeCell ref="B84:E84"/>
    <mergeCell ref="B85:E85"/>
    <mergeCell ref="D98:E98"/>
    <mergeCell ref="D99:E99"/>
    <mergeCell ref="D100:E100"/>
    <mergeCell ref="D101:E101"/>
    <mergeCell ref="B92:E92"/>
    <mergeCell ref="B93:E93"/>
    <mergeCell ref="B94:E94"/>
    <mergeCell ref="B95:E95"/>
    <mergeCell ref="B97:E97"/>
    <mergeCell ref="D102:E102"/>
    <mergeCell ref="D103:E103"/>
    <mergeCell ref="B104:B107"/>
    <mergeCell ref="C104:C107"/>
    <mergeCell ref="D104:E104"/>
    <mergeCell ref="D105:E105"/>
    <mergeCell ref="D106:E106"/>
    <mergeCell ref="D107:E107"/>
    <mergeCell ref="D116:E116"/>
    <mergeCell ref="D117:E117"/>
    <mergeCell ref="B118:B119"/>
    <mergeCell ref="C118:C119"/>
    <mergeCell ref="D118:E118"/>
    <mergeCell ref="D119:E119"/>
    <mergeCell ref="B108:B115"/>
    <mergeCell ref="C108:C115"/>
    <mergeCell ref="D108:E108"/>
    <mergeCell ref="D109:E109"/>
    <mergeCell ref="D110:E110"/>
    <mergeCell ref="D111:E111"/>
    <mergeCell ref="D112:E112"/>
    <mergeCell ref="D113:E113"/>
    <mergeCell ref="D114:E114"/>
    <mergeCell ref="D115:E115"/>
    <mergeCell ref="D126:E126"/>
    <mergeCell ref="D127:E127"/>
    <mergeCell ref="D128:E128"/>
    <mergeCell ref="D129:E129"/>
    <mergeCell ref="D120:E120"/>
    <mergeCell ref="D121:E121"/>
    <mergeCell ref="D122:E122"/>
    <mergeCell ref="D123:E123"/>
    <mergeCell ref="B124:B125"/>
    <mergeCell ref="C124:C125"/>
    <mergeCell ref="D124:E124"/>
    <mergeCell ref="D125:E125"/>
  </mergeCells>
  <conditionalFormatting sqref="D52 D60">
    <cfRule type="expression" dxfId="139" priority="168">
      <formula>#REF!="NO"</formula>
    </cfRule>
  </conditionalFormatting>
  <conditionalFormatting sqref="D104:E115">
    <cfRule type="expression" dxfId="138" priority="34">
      <formula>#REF!="NO"</formula>
    </cfRule>
  </conditionalFormatting>
  <conditionalFormatting sqref="D99:G103">
    <cfRule type="expression" dxfId="137" priority="56">
      <formula>#REF!="NO"</formula>
    </cfRule>
  </conditionalFormatting>
  <conditionalFormatting sqref="D116:G120">
    <cfRule type="expression" dxfId="136" priority="44">
      <formula>#REF!="NO"</formula>
    </cfRule>
  </conditionalFormatting>
  <conditionalFormatting sqref="D27:I73">
    <cfRule type="expression" dxfId="135" priority="6">
      <formula>#REF!="NO"</formula>
    </cfRule>
  </conditionalFormatting>
  <conditionalFormatting sqref="D121:I129">
    <cfRule type="expression" dxfId="134" priority="1">
      <formula>#REF!="NO"</formula>
    </cfRule>
  </conditionalFormatting>
  <conditionalFormatting sqref="F104:G105 F109:G115">
    <cfRule type="expression" dxfId="133" priority="169">
      <formula>#REF!="NO"</formula>
    </cfRule>
  </conditionalFormatting>
  <conditionalFormatting sqref="F77:I95">
    <cfRule type="expression" dxfId="132" priority="8">
      <formula>#REF!="NO"</formula>
    </cfRule>
  </conditionalFormatting>
  <conditionalFormatting sqref="F106:I108">
    <cfRule type="expression" dxfId="131" priority="3">
      <formula>#REF!="NO"</formula>
    </cfRule>
  </conditionalFormatting>
  <conditionalFormatting sqref="G8:G17">
    <cfRule type="expression" dxfId="130" priority="163">
      <formula>#REF!="NO"</formula>
    </cfRule>
  </conditionalFormatting>
  <conditionalFormatting sqref="G21:G23">
    <cfRule type="expression" dxfId="129" priority="164">
      <formula>#REF!="NO"</formula>
    </cfRule>
  </conditionalFormatting>
  <conditionalFormatting sqref="H99:I105">
    <cfRule type="expression" dxfId="128" priority="16">
      <formula>#REF!="NO"</formula>
    </cfRule>
  </conditionalFormatting>
  <conditionalFormatting sqref="H109:I120">
    <cfRule type="expression" dxfId="127" priority="14">
      <formula>#REF!="NO"</formula>
    </cfRule>
  </conditionalFormatting>
  <conditionalFormatting sqref="I8:I17">
    <cfRule type="expression" dxfId="126" priority="25">
      <formula>#REF!="NO"</formula>
    </cfRule>
  </conditionalFormatting>
  <conditionalFormatting sqref="I21:I23">
    <cfRule type="expression" dxfId="125" priority="26">
      <formula>#REF!="NO"</formula>
    </cfRule>
  </conditionalFormatting>
  <dataValidations count="3">
    <dataValidation type="decimal" operator="greaterThanOrEqual" allowBlank="1" showInputMessage="1" showErrorMessage="1" error="The Pickup Allowance cannot be a negative number." sqref="G16 I16" xr:uid="{00000000-0002-0000-0300-000000000000}">
      <formula1>0</formula1>
    </dataValidation>
    <dataValidation type="decimal" allowBlank="1" showInputMessage="1" showErrorMessage="1" error="Invalid Entry - Bidder must enter a value that is greater than $0" sqref="G21 I21" xr:uid="{00000000-0002-0000-0300-000001000000}">
      <formula1>0</formula1>
      <formula2>9E+21</formula2>
    </dataValidation>
    <dataValidation type="decimal" allowBlank="1" showInputMessage="1" showErrorMessage="1" error="The Additional Options NYS Discount entered must be greater than 0%, or less than or equal to 100%." sqref="G23 I23" xr:uid="{00000000-0002-0000-0300-000002000000}">
      <formula1>0.01</formula1>
      <formula2>100</formula2>
    </dataValidation>
  </dataValidations>
  <pageMargins left="0.25" right="0.25" top="0.5" bottom="0.25" header="0.3" footer="0.3"/>
  <pageSetup scale="81" fitToHeight="0" orientation="landscape" r:id="rId1"/>
  <rowBreaks count="1" manualBreakCount="1">
    <brk id="23" min="1"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D756D7-B818-4446-886D-F2FD70230085}">
  <sheetPr>
    <tabColor theme="5" tint="0.59999389629810485"/>
    <pageSetUpPr autoPageBreaks="0" fitToPage="1"/>
  </sheetPr>
  <dimension ref="A1:I135"/>
  <sheetViews>
    <sheetView showGridLines="0" zoomScaleNormal="100" zoomScaleSheetLayoutView="80" workbookViewId="0"/>
  </sheetViews>
  <sheetFormatPr defaultColWidth="9.140625" defaultRowHeight="12.75" x14ac:dyDescent="0.2"/>
  <cols>
    <col min="1" max="1" width="19.140625" style="2" customWidth="1"/>
    <col min="2" max="2" width="62.85546875" style="2" customWidth="1"/>
    <col min="3" max="3" width="14.7109375" style="2" customWidth="1"/>
    <col min="4" max="4" width="22" style="2" customWidth="1"/>
    <col min="5" max="5" width="2.7109375" style="2" customWidth="1"/>
    <col min="6" max="6" width="21.28515625" style="233" customWidth="1"/>
    <col min="7" max="7" width="21.28515625" style="260" customWidth="1"/>
    <col min="8" max="16384" width="9.140625" style="2"/>
  </cols>
  <sheetData>
    <row r="1" spans="1:9" ht="18" customHeight="1" x14ac:dyDescent="0.2">
      <c r="A1" s="33" t="s">
        <v>501</v>
      </c>
      <c r="F1" s="260"/>
    </row>
    <row r="2" spans="1:9" s="32" customFormat="1" ht="18" customHeight="1" thickBot="1" x14ac:dyDescent="0.3">
      <c r="A2" s="32" t="s">
        <v>369</v>
      </c>
      <c r="B2" s="34"/>
      <c r="C2" s="34"/>
      <c r="D2" s="34"/>
      <c r="E2" s="34"/>
      <c r="F2" s="306"/>
      <c r="G2" s="307"/>
    </row>
    <row r="3" spans="1:9" ht="24" thickBot="1" x14ac:dyDescent="0.25">
      <c r="A3" s="412" t="s">
        <v>421</v>
      </c>
      <c r="B3" s="413"/>
      <c r="C3" s="413"/>
      <c r="D3" s="414"/>
      <c r="E3" s="10"/>
      <c r="F3" s="308"/>
    </row>
    <row r="4" spans="1:9" ht="51" customHeight="1" thickBot="1" x14ac:dyDescent="0.25">
      <c r="A4" s="325" t="s">
        <v>420</v>
      </c>
      <c r="B4" s="326"/>
      <c r="C4" s="326"/>
      <c r="D4" s="327"/>
      <c r="E4" s="10"/>
      <c r="F4" s="308"/>
    </row>
    <row r="5" spans="1:9" s="4" customFormat="1" ht="11.25" customHeight="1" thickBot="1" x14ac:dyDescent="0.3">
      <c r="A5" s="128"/>
      <c r="B5" s="128"/>
      <c r="C5" s="128"/>
      <c r="D5" s="128"/>
      <c r="E5" s="128"/>
      <c r="F5" s="309"/>
      <c r="G5" s="222"/>
    </row>
    <row r="6" spans="1:9" s="9" customFormat="1" ht="16.5" customHeight="1" thickBot="1" x14ac:dyDescent="0.25">
      <c r="A6" s="331" t="s">
        <v>151</v>
      </c>
      <c r="B6" s="332"/>
      <c r="C6" s="332"/>
      <c r="D6" s="333"/>
      <c r="E6" s="42"/>
      <c r="F6" s="207" t="s">
        <v>394</v>
      </c>
      <c r="G6" s="207" t="s">
        <v>394</v>
      </c>
    </row>
    <row r="7" spans="1:9" s="4" customFormat="1" ht="15" customHeight="1" thickBot="1" x14ac:dyDescent="0.3">
      <c r="A7" s="59" t="s">
        <v>6</v>
      </c>
      <c r="B7" s="35" t="s">
        <v>166</v>
      </c>
      <c r="C7" s="38"/>
      <c r="D7" s="46"/>
      <c r="E7" s="43"/>
      <c r="F7" s="208" t="s">
        <v>19</v>
      </c>
      <c r="G7" s="208" t="s">
        <v>393</v>
      </c>
    </row>
    <row r="8" spans="1:9" ht="39.75" thickTop="1" thickBot="1" x14ac:dyDescent="0.25">
      <c r="A8" s="60" t="s">
        <v>9</v>
      </c>
      <c r="B8" s="348" t="s">
        <v>152</v>
      </c>
      <c r="C8" s="349"/>
      <c r="D8" s="350"/>
      <c r="E8" s="15"/>
      <c r="F8" s="201" t="s">
        <v>447</v>
      </c>
      <c r="G8" s="216" t="s">
        <v>448</v>
      </c>
    </row>
    <row r="9" spans="1:9" s="9" customFormat="1" ht="39.6" customHeight="1" thickTop="1" thickBot="1" x14ac:dyDescent="0.25">
      <c r="A9" s="60" t="s">
        <v>136</v>
      </c>
      <c r="B9" s="348" t="s">
        <v>326</v>
      </c>
      <c r="C9" s="349"/>
      <c r="D9" s="350"/>
      <c r="E9" s="15"/>
      <c r="F9" s="201" t="s">
        <v>419</v>
      </c>
      <c r="G9" s="216" t="s">
        <v>419</v>
      </c>
    </row>
    <row r="10" spans="1:9" ht="14.1" customHeight="1" thickTop="1" x14ac:dyDescent="0.2">
      <c r="A10" s="61" t="s">
        <v>0</v>
      </c>
      <c r="B10" s="337" t="s">
        <v>155</v>
      </c>
      <c r="C10" s="338"/>
      <c r="D10" s="339"/>
      <c r="E10" s="15"/>
      <c r="F10" s="202" t="s">
        <v>417</v>
      </c>
      <c r="G10" s="217" t="s">
        <v>417</v>
      </c>
    </row>
    <row r="11" spans="1:9" x14ac:dyDescent="0.2">
      <c r="A11" s="61" t="s">
        <v>1</v>
      </c>
      <c r="B11" s="337" t="s">
        <v>154</v>
      </c>
      <c r="C11" s="338"/>
      <c r="D11" s="339"/>
      <c r="E11" s="15"/>
      <c r="F11" s="202" t="s">
        <v>416</v>
      </c>
      <c r="G11" s="217" t="s">
        <v>416</v>
      </c>
    </row>
    <row r="12" spans="1:9" ht="15" customHeight="1" thickBot="1" x14ac:dyDescent="0.25">
      <c r="A12" s="62" t="s">
        <v>2</v>
      </c>
      <c r="B12" s="334" t="s">
        <v>156</v>
      </c>
      <c r="C12" s="335"/>
      <c r="D12" s="336"/>
      <c r="E12" s="15"/>
      <c r="F12" s="203" t="s">
        <v>415</v>
      </c>
      <c r="G12" s="218" t="s">
        <v>415</v>
      </c>
      <c r="I12" s="2" t="s">
        <v>418</v>
      </c>
    </row>
    <row r="13" spans="1:9" ht="13.5" thickTop="1" x14ac:dyDescent="0.2">
      <c r="A13" s="61" t="s">
        <v>3</v>
      </c>
      <c r="B13" s="337" t="s">
        <v>158</v>
      </c>
      <c r="C13" s="338"/>
      <c r="D13" s="339"/>
      <c r="E13" s="15"/>
      <c r="F13" s="202" t="s">
        <v>417</v>
      </c>
      <c r="G13" s="217" t="s">
        <v>417</v>
      </c>
    </row>
    <row r="14" spans="1:9" x14ac:dyDescent="0.2">
      <c r="A14" s="61" t="s">
        <v>4</v>
      </c>
      <c r="B14" s="337" t="s">
        <v>157</v>
      </c>
      <c r="C14" s="338"/>
      <c r="D14" s="339"/>
      <c r="E14" s="15"/>
      <c r="F14" s="202" t="s">
        <v>416</v>
      </c>
      <c r="G14" s="217" t="s">
        <v>416</v>
      </c>
    </row>
    <row r="15" spans="1:9" ht="15.75" customHeight="1" thickBot="1" x14ac:dyDescent="0.25">
      <c r="A15" s="63" t="s">
        <v>5</v>
      </c>
      <c r="B15" s="334" t="s">
        <v>159</v>
      </c>
      <c r="C15" s="335"/>
      <c r="D15" s="336"/>
      <c r="E15" s="15"/>
      <c r="F15" s="204" t="s">
        <v>415</v>
      </c>
      <c r="G15" s="218" t="s">
        <v>415</v>
      </c>
    </row>
    <row r="16" spans="1:9" ht="29.25" customHeight="1" thickTop="1" x14ac:dyDescent="0.2">
      <c r="A16" s="61" t="s">
        <v>101</v>
      </c>
      <c r="B16" s="345" t="s">
        <v>161</v>
      </c>
      <c r="C16" s="346"/>
      <c r="D16" s="347"/>
      <c r="E16" s="15"/>
      <c r="F16" s="205">
        <v>0</v>
      </c>
      <c r="G16" s="219">
        <v>0</v>
      </c>
    </row>
    <row r="17" spans="1:7" ht="30.75" customHeight="1" thickBot="1" x14ac:dyDescent="0.25">
      <c r="A17" s="63" t="s">
        <v>43</v>
      </c>
      <c r="B17" s="334" t="s">
        <v>160</v>
      </c>
      <c r="C17" s="335"/>
      <c r="D17" s="336"/>
      <c r="E17" s="15"/>
      <c r="F17" s="204" t="s">
        <v>449</v>
      </c>
      <c r="G17" s="220" t="s">
        <v>449</v>
      </c>
    </row>
    <row r="18" spans="1:7" s="11" customFormat="1" ht="14.25" thickTop="1" thickBot="1" x14ac:dyDescent="0.25">
      <c r="C18" s="12"/>
      <c r="D18" s="12"/>
      <c r="E18" s="12"/>
      <c r="F18" s="221"/>
      <c r="G18" s="222"/>
    </row>
    <row r="19" spans="1:7" s="13" customFormat="1" ht="16.5" customHeight="1" thickBot="1" x14ac:dyDescent="0.25">
      <c r="A19" s="331" t="s">
        <v>150</v>
      </c>
      <c r="B19" s="332"/>
      <c r="C19" s="332"/>
      <c r="D19" s="333"/>
      <c r="E19" s="42"/>
      <c r="F19" s="207" t="s">
        <v>394</v>
      </c>
      <c r="G19" s="207" t="s">
        <v>394</v>
      </c>
    </row>
    <row r="20" spans="1:7" s="4" customFormat="1" ht="15" customHeight="1" thickBot="1" x14ac:dyDescent="0.3">
      <c r="A20" s="36" t="s">
        <v>6</v>
      </c>
      <c r="B20" s="28" t="s">
        <v>166</v>
      </c>
      <c r="C20" s="39"/>
      <c r="D20" s="66"/>
      <c r="E20" s="43"/>
      <c r="F20" s="208" t="s">
        <v>19</v>
      </c>
      <c r="G20" s="208" t="s">
        <v>393</v>
      </c>
    </row>
    <row r="21" spans="1:7" ht="56.25" customHeight="1" x14ac:dyDescent="0.2">
      <c r="A21" s="64" t="s">
        <v>42</v>
      </c>
      <c r="B21" s="342" t="s">
        <v>162</v>
      </c>
      <c r="C21" s="343"/>
      <c r="D21" s="344"/>
      <c r="E21" s="15"/>
      <c r="F21" s="194">
        <f>127210*('PPI Adj'!D6)</f>
        <v>148454.07</v>
      </c>
      <c r="G21" s="195">
        <f>124971*('PPI Adj'!D6)</f>
        <v>145841.15700000001</v>
      </c>
    </row>
    <row r="22" spans="1:7" ht="33" customHeight="1" thickBot="1" x14ac:dyDescent="0.25">
      <c r="A22" s="65" t="s">
        <v>41</v>
      </c>
      <c r="B22" s="361" t="s">
        <v>164</v>
      </c>
      <c r="C22" s="362"/>
      <c r="D22" s="363"/>
      <c r="E22" s="1"/>
      <c r="F22" s="224">
        <v>16</v>
      </c>
      <c r="G22" s="310">
        <v>16</v>
      </c>
    </row>
    <row r="23" spans="1:7" ht="13.5" thickBot="1" x14ac:dyDescent="0.25">
      <c r="A23" s="137"/>
      <c r="B23" s="1"/>
      <c r="C23" s="1"/>
      <c r="D23" s="1"/>
      <c r="E23" s="1"/>
      <c r="F23" s="225"/>
      <c r="G23" s="226"/>
    </row>
    <row r="24" spans="1:7" s="9" customFormat="1" ht="15.75" customHeight="1" thickBot="1" x14ac:dyDescent="0.25">
      <c r="A24" s="364" t="s">
        <v>165</v>
      </c>
      <c r="B24" s="365"/>
      <c r="C24" s="365"/>
      <c r="D24" s="366"/>
      <c r="E24" s="44"/>
      <c r="F24" s="207" t="s">
        <v>394</v>
      </c>
      <c r="G24" s="207" t="s">
        <v>394</v>
      </c>
    </row>
    <row r="25" spans="1:7" s="3" customFormat="1" ht="32.25" customHeight="1" thickBot="1" x14ac:dyDescent="0.3">
      <c r="A25" s="36" t="s">
        <v>6</v>
      </c>
      <c r="B25" s="25" t="s">
        <v>7</v>
      </c>
      <c r="C25" s="367" t="s">
        <v>166</v>
      </c>
      <c r="D25" s="368"/>
      <c r="E25" s="45"/>
      <c r="F25" s="208" t="s">
        <v>19</v>
      </c>
      <c r="G25" s="208" t="s">
        <v>393</v>
      </c>
    </row>
    <row r="26" spans="1:7" s="15" customFormat="1" ht="94.5" customHeight="1" thickBot="1" x14ac:dyDescent="0.3">
      <c r="A26" s="73" t="s">
        <v>8</v>
      </c>
      <c r="B26" s="30" t="s">
        <v>414</v>
      </c>
      <c r="C26" s="351" t="s">
        <v>118</v>
      </c>
      <c r="D26" s="352"/>
      <c r="E26" s="40"/>
      <c r="F26" s="210">
        <v>25500</v>
      </c>
      <c r="G26" s="212">
        <v>25500</v>
      </c>
    </row>
    <row r="27" spans="1:7" s="15" customFormat="1" x14ac:dyDescent="0.25">
      <c r="A27" s="353" t="s">
        <v>21</v>
      </c>
      <c r="B27" s="355" t="s">
        <v>413</v>
      </c>
      <c r="C27" s="357" t="s">
        <v>67</v>
      </c>
      <c r="D27" s="358"/>
      <c r="E27" s="40"/>
      <c r="F27" s="211">
        <v>5</v>
      </c>
      <c r="G27" s="227">
        <v>5</v>
      </c>
    </row>
    <row r="28" spans="1:7" s="15" customFormat="1" ht="13.5" thickBot="1" x14ac:dyDescent="0.3">
      <c r="A28" s="354"/>
      <c r="B28" s="356"/>
      <c r="C28" s="351" t="s">
        <v>68</v>
      </c>
      <c r="D28" s="352"/>
      <c r="E28" s="40"/>
      <c r="F28" s="210">
        <v>30</v>
      </c>
      <c r="G28" s="228">
        <v>30</v>
      </c>
    </row>
    <row r="29" spans="1:7" s="15" customFormat="1" ht="13.5" thickBot="1" x14ac:dyDescent="0.3">
      <c r="A29" s="74" t="s">
        <v>123</v>
      </c>
      <c r="B29" s="31" t="s">
        <v>108</v>
      </c>
      <c r="C29" s="402"/>
      <c r="D29" s="403"/>
      <c r="E29" s="179"/>
      <c r="F29" s="212"/>
      <c r="G29" s="229"/>
    </row>
    <row r="30" spans="1:7" s="15" customFormat="1" x14ac:dyDescent="0.25">
      <c r="A30" s="353" t="s">
        <v>59</v>
      </c>
      <c r="B30" s="355"/>
      <c r="C30" s="357" t="s">
        <v>58</v>
      </c>
      <c r="D30" s="358"/>
      <c r="E30" s="40"/>
      <c r="F30" s="211">
        <v>170</v>
      </c>
      <c r="G30" s="227">
        <v>170</v>
      </c>
    </row>
    <row r="31" spans="1:7" s="15" customFormat="1" x14ac:dyDescent="0.25">
      <c r="A31" s="371"/>
      <c r="B31" s="372"/>
      <c r="C31" s="373" t="s">
        <v>57</v>
      </c>
      <c r="D31" s="374"/>
      <c r="E31" s="40"/>
      <c r="F31" s="202">
        <v>300.14</v>
      </c>
      <c r="G31" s="217">
        <v>300.14</v>
      </c>
    </row>
    <row r="32" spans="1:7" s="15" customFormat="1" x14ac:dyDescent="0.25">
      <c r="A32" s="371"/>
      <c r="B32" s="372"/>
      <c r="C32" s="373" t="s">
        <v>69</v>
      </c>
      <c r="D32" s="374"/>
      <c r="E32" s="40"/>
      <c r="F32" s="202">
        <v>90</v>
      </c>
      <c r="G32" s="217">
        <v>90</v>
      </c>
    </row>
    <row r="33" spans="1:7" s="15" customFormat="1" x14ac:dyDescent="0.25">
      <c r="A33" s="371"/>
      <c r="B33" s="372"/>
      <c r="C33" s="375" t="s">
        <v>70</v>
      </c>
      <c r="D33" s="376"/>
      <c r="E33" s="40"/>
      <c r="F33" s="202">
        <v>78</v>
      </c>
      <c r="G33" s="217">
        <v>78</v>
      </c>
    </row>
    <row r="34" spans="1:7" s="15" customFormat="1" ht="15.6" customHeight="1" thickBot="1" x14ac:dyDescent="0.3">
      <c r="A34" s="354"/>
      <c r="B34" s="356"/>
      <c r="C34" s="351" t="s">
        <v>111</v>
      </c>
      <c r="D34" s="352"/>
      <c r="E34" s="40"/>
      <c r="F34" s="210">
        <v>144.19999999999999</v>
      </c>
      <c r="G34" s="228">
        <v>144.19999999999999</v>
      </c>
    </row>
    <row r="35" spans="1:7" s="15" customFormat="1" ht="15.95" customHeight="1" thickBot="1" x14ac:dyDescent="0.3">
      <c r="A35" s="74" t="s">
        <v>359</v>
      </c>
      <c r="B35" s="31" t="s">
        <v>358</v>
      </c>
      <c r="C35" s="402"/>
      <c r="D35" s="403"/>
      <c r="E35" s="179"/>
      <c r="F35" s="212"/>
      <c r="G35" s="229"/>
    </row>
    <row r="36" spans="1:7" s="15" customFormat="1" ht="15.6" customHeight="1" x14ac:dyDescent="0.25">
      <c r="A36" s="353" t="s">
        <v>11</v>
      </c>
      <c r="B36" s="355"/>
      <c r="C36" s="357" t="s">
        <v>24</v>
      </c>
      <c r="D36" s="358"/>
      <c r="E36" s="40"/>
      <c r="F36" s="211">
        <v>8000</v>
      </c>
      <c r="G36" s="227">
        <v>8000</v>
      </c>
    </row>
    <row r="37" spans="1:7" s="15" customFormat="1" ht="15.6" customHeight="1" thickBot="1" x14ac:dyDescent="0.3">
      <c r="A37" s="354"/>
      <c r="B37" s="356"/>
      <c r="C37" s="351" t="s">
        <v>22</v>
      </c>
      <c r="D37" s="352"/>
      <c r="E37" s="40"/>
      <c r="F37" s="210">
        <v>8000</v>
      </c>
      <c r="G37" s="228">
        <v>8000</v>
      </c>
    </row>
    <row r="38" spans="1:7" s="15" customFormat="1" ht="15" customHeight="1" x14ac:dyDescent="0.25">
      <c r="A38" s="353" t="s">
        <v>16</v>
      </c>
      <c r="B38" s="355"/>
      <c r="C38" s="357" t="s">
        <v>24</v>
      </c>
      <c r="D38" s="358"/>
      <c r="E38" s="40"/>
      <c r="F38" s="211">
        <v>17500</v>
      </c>
      <c r="G38" s="227">
        <v>17500</v>
      </c>
    </row>
    <row r="39" spans="1:7" s="15" customFormat="1" ht="15.6" customHeight="1" thickBot="1" x14ac:dyDescent="0.3">
      <c r="A39" s="354"/>
      <c r="B39" s="356"/>
      <c r="C39" s="369" t="s">
        <v>23</v>
      </c>
      <c r="D39" s="370"/>
      <c r="E39" s="40"/>
      <c r="F39" s="210">
        <v>17500</v>
      </c>
      <c r="G39" s="228">
        <v>17500</v>
      </c>
    </row>
    <row r="40" spans="1:7" s="15" customFormat="1" ht="15.6" customHeight="1" thickBot="1" x14ac:dyDescent="0.3">
      <c r="A40" s="74" t="s">
        <v>52</v>
      </c>
      <c r="B40" s="31" t="s">
        <v>53</v>
      </c>
      <c r="C40" s="402"/>
      <c r="D40" s="403"/>
      <c r="E40" s="179"/>
      <c r="F40" s="212"/>
      <c r="G40" s="229"/>
    </row>
    <row r="41" spans="1:7" s="15" customFormat="1" x14ac:dyDescent="0.25">
      <c r="A41" s="353" t="s">
        <v>354</v>
      </c>
      <c r="B41" s="355" t="s">
        <v>357</v>
      </c>
      <c r="C41" s="357" t="s">
        <v>356</v>
      </c>
      <c r="D41" s="358"/>
      <c r="E41" s="40"/>
      <c r="F41" s="211" t="s">
        <v>450</v>
      </c>
      <c r="G41" s="227" t="s">
        <v>450</v>
      </c>
    </row>
    <row r="42" spans="1:7" s="15" customFormat="1" ht="14.45" customHeight="1" x14ac:dyDescent="0.25">
      <c r="A42" s="371"/>
      <c r="B42" s="372"/>
      <c r="C42" s="373" t="s">
        <v>355</v>
      </c>
      <c r="D42" s="374"/>
      <c r="E42" s="40"/>
      <c r="F42" s="202" t="s">
        <v>451</v>
      </c>
      <c r="G42" s="217" t="s">
        <v>451</v>
      </c>
    </row>
    <row r="43" spans="1:7" s="15" customFormat="1" ht="80.45" customHeight="1" thickBot="1" x14ac:dyDescent="0.3">
      <c r="A43" s="354"/>
      <c r="B43" s="372"/>
      <c r="C43" s="369"/>
      <c r="D43" s="370"/>
      <c r="E43" s="40"/>
      <c r="F43" s="213"/>
      <c r="G43" s="311"/>
    </row>
    <row r="44" spans="1:7" s="15" customFormat="1" ht="28.5" customHeight="1" thickBot="1" x14ac:dyDescent="0.3">
      <c r="A44" s="74" t="s">
        <v>354</v>
      </c>
      <c r="B44" s="31" t="s">
        <v>353</v>
      </c>
      <c r="C44" s="402"/>
      <c r="D44" s="403"/>
      <c r="E44" s="179"/>
      <c r="F44" s="212"/>
      <c r="G44" s="229"/>
    </row>
    <row r="45" spans="1:7" s="15" customFormat="1" ht="13.5" thickBot="1" x14ac:dyDescent="0.3">
      <c r="A45" s="377" t="s">
        <v>12</v>
      </c>
      <c r="B45" s="378" t="s">
        <v>142</v>
      </c>
      <c r="C45" s="357" t="s">
        <v>175</v>
      </c>
      <c r="D45" s="358"/>
      <c r="E45" s="40"/>
      <c r="F45" s="211" t="s">
        <v>410</v>
      </c>
      <c r="G45" s="227" t="s">
        <v>410</v>
      </c>
    </row>
    <row r="46" spans="1:7" s="15" customFormat="1" ht="13.5" thickBot="1" x14ac:dyDescent="0.3">
      <c r="A46" s="377"/>
      <c r="B46" s="378"/>
      <c r="C46" s="373" t="s">
        <v>176</v>
      </c>
      <c r="D46" s="374"/>
      <c r="E46" s="40"/>
      <c r="F46" s="202">
        <v>5677</v>
      </c>
      <c r="G46" s="217">
        <v>5677</v>
      </c>
    </row>
    <row r="47" spans="1:7" s="15" customFormat="1" ht="13.5" thickBot="1" x14ac:dyDescent="0.3">
      <c r="A47" s="377"/>
      <c r="B47" s="378"/>
      <c r="C47" s="373" t="s">
        <v>177</v>
      </c>
      <c r="D47" s="374"/>
      <c r="E47" s="40"/>
      <c r="F47" s="214" t="s">
        <v>410</v>
      </c>
      <c r="G47" s="231" t="s">
        <v>410</v>
      </c>
    </row>
    <row r="48" spans="1:7" s="15" customFormat="1" ht="13.5" thickBot="1" x14ac:dyDescent="0.3">
      <c r="A48" s="377"/>
      <c r="B48" s="378"/>
      <c r="C48" s="373" t="s">
        <v>178</v>
      </c>
      <c r="D48" s="374"/>
      <c r="E48" s="40"/>
      <c r="F48" s="202">
        <v>5355</v>
      </c>
      <c r="G48" s="217">
        <v>5355</v>
      </c>
    </row>
    <row r="49" spans="1:7" s="15" customFormat="1" ht="13.5" thickBot="1" x14ac:dyDescent="0.3">
      <c r="A49" s="377"/>
      <c r="B49" s="378"/>
      <c r="C49" s="373" t="s">
        <v>112</v>
      </c>
      <c r="D49" s="374"/>
      <c r="E49" s="40"/>
      <c r="F49" s="202">
        <v>7372115809</v>
      </c>
      <c r="G49" s="217">
        <v>7372115809</v>
      </c>
    </row>
    <row r="50" spans="1:7" s="15" customFormat="1" ht="13.5" thickBot="1" x14ac:dyDescent="0.3">
      <c r="A50" s="377"/>
      <c r="B50" s="378"/>
      <c r="C50" s="373" t="s">
        <v>113</v>
      </c>
      <c r="D50" s="374"/>
      <c r="E50" s="40"/>
      <c r="F50" s="202" t="s">
        <v>452</v>
      </c>
      <c r="G50" s="217" t="s">
        <v>452</v>
      </c>
    </row>
    <row r="51" spans="1:7" s="15" customFormat="1" ht="13.5" thickBot="1" x14ac:dyDescent="0.3">
      <c r="A51" s="377"/>
      <c r="B51" s="378"/>
      <c r="C51" s="375" t="s">
        <v>114</v>
      </c>
      <c r="D51" s="376"/>
      <c r="E51" s="40"/>
      <c r="F51" s="202">
        <v>7372115415</v>
      </c>
      <c r="G51" s="217">
        <v>7372115415</v>
      </c>
    </row>
    <row r="52" spans="1:7" s="15" customFormat="1" ht="14.45" customHeight="1" thickBot="1" x14ac:dyDescent="0.3">
      <c r="A52" s="377"/>
      <c r="B52" s="378"/>
      <c r="C52" s="351" t="s">
        <v>115</v>
      </c>
      <c r="D52" s="352"/>
      <c r="E52" s="40"/>
      <c r="F52" s="210" t="s">
        <v>452</v>
      </c>
      <c r="G52" s="217" t="s">
        <v>452</v>
      </c>
    </row>
    <row r="53" spans="1:7" s="15" customFormat="1" ht="15" customHeight="1" x14ac:dyDescent="0.25">
      <c r="A53" s="353" t="s">
        <v>10</v>
      </c>
      <c r="B53" s="355" t="s">
        <v>352</v>
      </c>
      <c r="C53" s="357" t="s">
        <v>116</v>
      </c>
      <c r="D53" s="358"/>
      <c r="E53" s="40"/>
      <c r="F53" s="211">
        <v>6</v>
      </c>
      <c r="G53" s="227">
        <v>6</v>
      </c>
    </row>
    <row r="54" spans="1:7" s="15" customFormat="1" x14ac:dyDescent="0.25">
      <c r="A54" s="371"/>
      <c r="B54" s="372"/>
      <c r="C54" s="373" t="s">
        <v>117</v>
      </c>
      <c r="D54" s="374"/>
      <c r="E54" s="40"/>
      <c r="F54" s="202" t="s">
        <v>409</v>
      </c>
      <c r="G54" s="217" t="s">
        <v>409</v>
      </c>
    </row>
    <row r="55" spans="1:7" s="15" customFormat="1" ht="14.45" customHeight="1" thickBot="1" x14ac:dyDescent="0.3">
      <c r="A55" s="371"/>
      <c r="B55" s="372"/>
      <c r="C55" s="369" t="s">
        <v>71</v>
      </c>
      <c r="D55" s="370"/>
      <c r="E55" s="40"/>
      <c r="F55" s="213" t="s">
        <v>453</v>
      </c>
      <c r="G55" s="230" t="s">
        <v>453</v>
      </c>
    </row>
    <row r="56" spans="1:7" s="15" customFormat="1" ht="77.099999999999994" customHeight="1" thickBot="1" x14ac:dyDescent="0.3">
      <c r="A56" s="75" t="s">
        <v>9</v>
      </c>
      <c r="B56" s="29" t="s">
        <v>408</v>
      </c>
      <c r="C56" s="375"/>
      <c r="D56" s="376"/>
      <c r="E56" s="40"/>
      <c r="F56" s="211"/>
      <c r="G56" s="227"/>
    </row>
    <row r="57" spans="1:7" s="15" customFormat="1" ht="28.5" customHeight="1" thickBot="1" x14ac:dyDescent="0.3">
      <c r="A57" s="75" t="s">
        <v>407</v>
      </c>
      <c r="B57" s="29" t="s">
        <v>406</v>
      </c>
      <c r="C57" s="402"/>
      <c r="D57" s="403"/>
      <c r="E57" s="179"/>
      <c r="F57" s="215"/>
      <c r="G57" s="229"/>
    </row>
    <row r="58" spans="1:7" s="15" customFormat="1" ht="25.5" x14ac:dyDescent="0.25">
      <c r="A58" s="353" t="s">
        <v>25</v>
      </c>
      <c r="B58" s="355" t="s">
        <v>93</v>
      </c>
      <c r="C58" s="357" t="s">
        <v>72</v>
      </c>
      <c r="D58" s="358"/>
      <c r="E58" s="40"/>
      <c r="F58" s="211" t="s">
        <v>454</v>
      </c>
      <c r="G58" s="227" t="s">
        <v>454</v>
      </c>
    </row>
    <row r="59" spans="1:7" s="15" customFormat="1" ht="54" customHeight="1" thickBot="1" x14ac:dyDescent="0.3">
      <c r="A59" s="354"/>
      <c r="B59" s="356"/>
      <c r="C59" s="351" t="s">
        <v>73</v>
      </c>
      <c r="D59" s="352"/>
      <c r="E59" s="40"/>
      <c r="F59" s="210">
        <v>240</v>
      </c>
      <c r="G59" s="228">
        <v>240</v>
      </c>
    </row>
    <row r="60" spans="1:7" s="15" customFormat="1" x14ac:dyDescent="0.25">
      <c r="A60" s="353" t="s">
        <v>26</v>
      </c>
      <c r="B60" s="355" t="s">
        <v>405</v>
      </c>
      <c r="C60" s="357" t="s">
        <v>74</v>
      </c>
      <c r="D60" s="358"/>
      <c r="E60" s="40"/>
      <c r="F60" s="211" t="s">
        <v>404</v>
      </c>
      <c r="G60" s="227" t="s">
        <v>404</v>
      </c>
    </row>
    <row r="61" spans="1:7" s="15" customFormat="1" x14ac:dyDescent="0.25">
      <c r="A61" s="371"/>
      <c r="B61" s="372"/>
      <c r="C61" s="373" t="s">
        <v>75</v>
      </c>
      <c r="D61" s="374"/>
      <c r="E61" s="40"/>
      <c r="F61" s="202">
        <v>3</v>
      </c>
      <c r="G61" s="217">
        <v>3</v>
      </c>
    </row>
    <row r="62" spans="1:7" s="15" customFormat="1" ht="32.25" customHeight="1" thickBot="1" x14ac:dyDescent="0.3">
      <c r="A62" s="354"/>
      <c r="B62" s="356"/>
      <c r="C62" s="351" t="s">
        <v>403</v>
      </c>
      <c r="D62" s="352"/>
      <c r="E62" s="40"/>
      <c r="F62" s="210">
        <v>2850</v>
      </c>
      <c r="G62" s="228">
        <v>2850</v>
      </c>
    </row>
    <row r="63" spans="1:7" s="15" customFormat="1" ht="13.5" thickBot="1" x14ac:dyDescent="0.3">
      <c r="A63" s="74" t="s">
        <v>44</v>
      </c>
      <c r="B63" s="31" t="s">
        <v>45</v>
      </c>
      <c r="C63" s="402"/>
      <c r="D63" s="403"/>
      <c r="E63" s="179"/>
      <c r="F63" s="215"/>
      <c r="G63" s="232"/>
    </row>
    <row r="64" spans="1:7" s="15" customFormat="1" ht="28.5" customHeight="1" thickBot="1" x14ac:dyDescent="0.3">
      <c r="A64" s="74" t="s">
        <v>44</v>
      </c>
      <c r="B64" s="31" t="s">
        <v>63</v>
      </c>
      <c r="C64" s="402"/>
      <c r="D64" s="403"/>
      <c r="E64" s="179"/>
      <c r="F64" s="215"/>
      <c r="G64" s="232"/>
    </row>
    <row r="65" spans="1:7" s="15" customFormat="1" ht="26.25" thickBot="1" x14ac:dyDescent="0.3">
      <c r="A65" s="74" t="s">
        <v>44</v>
      </c>
      <c r="B65" s="31" t="s">
        <v>64</v>
      </c>
      <c r="C65" s="402"/>
      <c r="D65" s="403"/>
      <c r="E65" s="179"/>
      <c r="F65" s="215"/>
      <c r="G65" s="232"/>
    </row>
    <row r="66" spans="1:7" s="15" customFormat="1" ht="26.25" thickBot="1" x14ac:dyDescent="0.3">
      <c r="A66" s="74" t="s">
        <v>50</v>
      </c>
      <c r="B66" s="31" t="s">
        <v>351</v>
      </c>
      <c r="C66" s="402"/>
      <c r="D66" s="403"/>
      <c r="E66" s="179"/>
      <c r="F66" s="215"/>
      <c r="G66" s="232"/>
    </row>
    <row r="67" spans="1:7" s="15" customFormat="1" ht="15" customHeight="1" thickBot="1" x14ac:dyDescent="0.3">
      <c r="A67" s="74" t="s">
        <v>27</v>
      </c>
      <c r="B67" s="31" t="s">
        <v>350</v>
      </c>
      <c r="C67" s="379" t="s">
        <v>77</v>
      </c>
      <c r="D67" s="380"/>
      <c r="E67" s="40"/>
      <c r="F67" s="212" t="s">
        <v>402</v>
      </c>
      <c r="G67" s="229" t="s">
        <v>401</v>
      </c>
    </row>
    <row r="68" spans="1:7" s="15" customFormat="1" ht="51.75" thickBot="1" x14ac:dyDescent="0.3">
      <c r="A68" s="74" t="s">
        <v>349</v>
      </c>
      <c r="B68" s="31" t="s">
        <v>348</v>
      </c>
      <c r="C68" s="379"/>
      <c r="D68" s="380"/>
      <c r="E68" s="40"/>
      <c r="F68" s="212"/>
      <c r="G68" s="232"/>
    </row>
    <row r="69" spans="1:7" s="15" customFormat="1" ht="15" customHeight="1" x14ac:dyDescent="0.25">
      <c r="A69" s="353" t="s">
        <v>28</v>
      </c>
      <c r="B69" s="409" t="s">
        <v>400</v>
      </c>
      <c r="C69" s="411" t="s">
        <v>399</v>
      </c>
      <c r="D69" s="358"/>
      <c r="E69" s="40"/>
      <c r="F69" s="211">
        <v>40</v>
      </c>
      <c r="G69" s="227">
        <v>60</v>
      </c>
    </row>
    <row r="70" spans="1:7" s="15" customFormat="1" ht="53.45" customHeight="1" thickBot="1" x14ac:dyDescent="0.3">
      <c r="A70" s="354"/>
      <c r="B70" s="410"/>
      <c r="C70" s="407" t="s">
        <v>398</v>
      </c>
      <c r="D70" s="352"/>
      <c r="E70" s="40"/>
      <c r="F70" s="210" t="s">
        <v>397</v>
      </c>
      <c r="G70" s="228" t="s">
        <v>397</v>
      </c>
    </row>
    <row r="71" spans="1:7" s="15" customFormat="1" ht="39" thickBot="1" x14ac:dyDescent="0.3">
      <c r="A71" s="74" t="s">
        <v>51</v>
      </c>
      <c r="B71" s="31" t="s">
        <v>347</v>
      </c>
      <c r="C71" s="402"/>
      <c r="D71" s="403"/>
      <c r="E71" s="179"/>
      <c r="F71" s="212"/>
      <c r="G71" s="229"/>
    </row>
    <row r="72" spans="1:7" s="15" customFormat="1" ht="39" thickBot="1" x14ac:dyDescent="0.3">
      <c r="A72" s="74" t="s">
        <v>54</v>
      </c>
      <c r="B72" s="31" t="s">
        <v>80</v>
      </c>
      <c r="C72" s="402"/>
      <c r="D72" s="403"/>
      <c r="E72" s="179"/>
      <c r="F72" s="212"/>
      <c r="G72" s="229"/>
    </row>
    <row r="73" spans="1:7" s="15" customFormat="1" ht="77.099999999999994" customHeight="1" thickBot="1" x14ac:dyDescent="0.3">
      <c r="A73" s="74" t="s">
        <v>29</v>
      </c>
      <c r="B73" s="31" t="s">
        <v>346</v>
      </c>
      <c r="C73" s="402"/>
      <c r="D73" s="403"/>
      <c r="E73" s="179"/>
      <c r="F73" s="212"/>
      <c r="G73" s="229"/>
    </row>
    <row r="74" spans="1:7" s="15" customFormat="1" ht="53.45" customHeight="1" thickBot="1" x14ac:dyDescent="0.3">
      <c r="A74" s="74" t="s">
        <v>31</v>
      </c>
      <c r="B74" s="31" t="s">
        <v>345</v>
      </c>
      <c r="C74" s="379" t="s">
        <v>30</v>
      </c>
      <c r="D74" s="380"/>
      <c r="E74" s="40"/>
      <c r="F74" s="212" t="s">
        <v>396</v>
      </c>
      <c r="G74" s="229" t="s">
        <v>396</v>
      </c>
    </row>
    <row r="75" spans="1:7" s="15" customFormat="1" ht="26.25" thickBot="1" x14ac:dyDescent="0.3">
      <c r="A75" s="74" t="s">
        <v>55</v>
      </c>
      <c r="B75" s="31" t="s">
        <v>95</v>
      </c>
      <c r="C75" s="402"/>
      <c r="D75" s="403"/>
      <c r="E75" s="179"/>
      <c r="F75" s="212"/>
      <c r="G75" s="229"/>
    </row>
    <row r="76" spans="1:7" s="15" customFormat="1" ht="26.25" thickBot="1" x14ac:dyDescent="0.3">
      <c r="A76" s="74" t="s">
        <v>32</v>
      </c>
      <c r="B76" s="31" t="s">
        <v>96</v>
      </c>
      <c r="C76" s="379" t="s">
        <v>30</v>
      </c>
      <c r="D76" s="380"/>
      <c r="E76" s="40"/>
      <c r="F76" s="212" t="s">
        <v>455</v>
      </c>
      <c r="G76" s="229" t="s">
        <v>455</v>
      </c>
    </row>
    <row r="77" spans="1:7" s="15" customFormat="1" ht="39" thickBot="1" x14ac:dyDescent="0.3">
      <c r="A77" s="74" t="s">
        <v>56</v>
      </c>
      <c r="B77" s="31" t="s">
        <v>168</v>
      </c>
      <c r="C77" s="402"/>
      <c r="D77" s="403"/>
      <c r="E77" s="179"/>
      <c r="F77" s="212"/>
      <c r="G77" s="229"/>
    </row>
    <row r="78" spans="1:7" s="15" customFormat="1" ht="26.25" thickBot="1" x14ac:dyDescent="0.3">
      <c r="A78" s="74" t="s">
        <v>48</v>
      </c>
      <c r="B78" s="31" t="s">
        <v>47</v>
      </c>
      <c r="C78" s="402"/>
      <c r="D78" s="403"/>
      <c r="E78" s="179"/>
      <c r="F78" s="212"/>
      <c r="G78" s="229"/>
    </row>
    <row r="79" spans="1:7" s="15" customFormat="1" ht="26.25" thickBot="1" x14ac:dyDescent="0.3">
      <c r="A79" s="74" t="s">
        <v>49</v>
      </c>
      <c r="B79" s="31" t="s">
        <v>103</v>
      </c>
      <c r="C79" s="402"/>
      <c r="D79" s="403"/>
      <c r="E79" s="179"/>
      <c r="F79" s="212"/>
      <c r="G79" s="229"/>
    </row>
    <row r="80" spans="1:7" s="15" customFormat="1" ht="26.25" thickBot="1" x14ac:dyDescent="0.3">
      <c r="A80" s="74" t="s">
        <v>46</v>
      </c>
      <c r="B80" s="31" t="s">
        <v>81</v>
      </c>
      <c r="C80" s="402"/>
      <c r="D80" s="403"/>
      <c r="E80" s="179"/>
      <c r="F80" s="212"/>
      <c r="G80" s="229"/>
    </row>
    <row r="81" spans="1:7" ht="13.5" thickBot="1" x14ac:dyDescent="0.25">
      <c r="G81" s="226"/>
    </row>
    <row r="82" spans="1:7" s="19" customFormat="1" ht="18" customHeight="1" thickBot="1" x14ac:dyDescent="0.3">
      <c r="A82" s="364" t="s">
        <v>169</v>
      </c>
      <c r="B82" s="365"/>
      <c r="C82" s="365"/>
      <c r="D82" s="366"/>
      <c r="E82" s="44"/>
      <c r="F82" s="207" t="s">
        <v>394</v>
      </c>
      <c r="G82" s="207" t="s">
        <v>394</v>
      </c>
    </row>
    <row r="83" spans="1:7" s="3" customFormat="1" ht="15" customHeight="1" thickBot="1" x14ac:dyDescent="0.3">
      <c r="A83" s="381" t="s">
        <v>170</v>
      </c>
      <c r="B83" s="382"/>
      <c r="C83" s="382"/>
      <c r="D83" s="383"/>
      <c r="E83" s="45"/>
      <c r="F83" s="208" t="s">
        <v>19</v>
      </c>
      <c r="G83" s="208" t="s">
        <v>393</v>
      </c>
    </row>
    <row r="84" spans="1:7" s="15" customFormat="1" x14ac:dyDescent="0.25">
      <c r="A84" s="384" t="s">
        <v>83</v>
      </c>
      <c r="B84" s="385"/>
      <c r="C84" s="385"/>
      <c r="D84" s="386"/>
      <c r="E84" s="179"/>
      <c r="F84" s="200">
        <f>-500*('PPI Adj'!D6)</f>
        <v>-583.5</v>
      </c>
      <c r="G84" s="312">
        <f>-500*('PPI Adj'!D6)</f>
        <v>-583.5</v>
      </c>
    </row>
    <row r="85" spans="1:7" s="15" customFormat="1" x14ac:dyDescent="0.25">
      <c r="A85" s="387" t="s">
        <v>34</v>
      </c>
      <c r="B85" s="388"/>
      <c r="C85" s="388"/>
      <c r="D85" s="389"/>
      <c r="E85" s="40"/>
      <c r="F85" s="197">
        <f>361*('PPI Adj'!D6)</f>
        <v>421.28700000000003</v>
      </c>
      <c r="G85" s="313">
        <f>361*('PPI Adj'!D6)</f>
        <v>421.28700000000003</v>
      </c>
    </row>
    <row r="86" spans="1:7" s="15" customFormat="1" x14ac:dyDescent="0.25">
      <c r="A86" s="387" t="s">
        <v>35</v>
      </c>
      <c r="B86" s="388"/>
      <c r="C86" s="388"/>
      <c r="D86" s="389"/>
      <c r="E86" s="179"/>
      <c r="F86" s="197">
        <f>500*('PPI Adj'!D6)</f>
        <v>583.5</v>
      </c>
      <c r="G86" s="313">
        <f>500*('PPI Adj'!D6)</f>
        <v>583.5</v>
      </c>
    </row>
    <row r="87" spans="1:7" s="15" customFormat="1" x14ac:dyDescent="0.25">
      <c r="A87" s="387" t="s">
        <v>36</v>
      </c>
      <c r="B87" s="388"/>
      <c r="C87" s="388"/>
      <c r="D87" s="389"/>
      <c r="E87" s="40"/>
      <c r="F87" s="197" t="s">
        <v>311</v>
      </c>
      <c r="G87" s="313" t="s">
        <v>311</v>
      </c>
    </row>
    <row r="88" spans="1:7" s="15" customFormat="1" x14ac:dyDescent="0.25">
      <c r="A88" s="387" t="s">
        <v>60</v>
      </c>
      <c r="B88" s="388"/>
      <c r="C88" s="388"/>
      <c r="D88" s="389"/>
      <c r="E88" s="40"/>
      <c r="F88" s="197">
        <f>250*('PPI Adj'!D6)</f>
        <v>291.75</v>
      </c>
      <c r="G88" s="285">
        <f>250*('PPI Adj'!D6)</f>
        <v>291.75</v>
      </c>
    </row>
    <row r="89" spans="1:7" s="15" customFormat="1" x14ac:dyDescent="0.25">
      <c r="A89" s="387" t="s">
        <v>61</v>
      </c>
      <c r="B89" s="388"/>
      <c r="C89" s="388"/>
      <c r="D89" s="389"/>
      <c r="E89" s="40"/>
      <c r="F89" s="197" t="s">
        <v>311</v>
      </c>
      <c r="G89" s="197" t="s">
        <v>311</v>
      </c>
    </row>
    <row r="90" spans="1:7" s="15" customFormat="1" x14ac:dyDescent="0.25">
      <c r="A90" s="387" t="s">
        <v>86</v>
      </c>
      <c r="B90" s="388"/>
      <c r="C90" s="388"/>
      <c r="D90" s="389"/>
      <c r="E90" s="40"/>
      <c r="F90" s="197">
        <f>300*('PPI Adj'!D6)</f>
        <v>350.1</v>
      </c>
      <c r="G90" s="197">
        <f>300*('PPI Adj'!D6)</f>
        <v>350.1</v>
      </c>
    </row>
    <row r="91" spans="1:7" x14ac:dyDescent="0.2">
      <c r="A91" s="387" t="s">
        <v>85</v>
      </c>
      <c r="B91" s="388"/>
      <c r="C91" s="388"/>
      <c r="D91" s="389"/>
      <c r="E91" s="40"/>
      <c r="F91" s="197" t="s">
        <v>193</v>
      </c>
      <c r="G91" s="197" t="s">
        <v>193</v>
      </c>
    </row>
    <row r="92" spans="1:7" x14ac:dyDescent="0.2">
      <c r="A92" s="387" t="s">
        <v>13</v>
      </c>
      <c r="B92" s="388"/>
      <c r="C92" s="388"/>
      <c r="D92" s="389"/>
      <c r="E92" s="40"/>
      <c r="F92" s="197">
        <f>8605*('PPI Adj'!D6)</f>
        <v>10042.035</v>
      </c>
      <c r="G92" s="197">
        <f>8605*('PPI Adj'!D6)</f>
        <v>10042.035</v>
      </c>
    </row>
    <row r="93" spans="1:7" x14ac:dyDescent="0.2">
      <c r="A93" s="387" t="s">
        <v>37</v>
      </c>
      <c r="B93" s="388"/>
      <c r="C93" s="388"/>
      <c r="D93" s="389"/>
      <c r="E93" s="179"/>
      <c r="F93" s="197" t="s">
        <v>311</v>
      </c>
      <c r="G93" s="197" t="s">
        <v>311</v>
      </c>
    </row>
    <row r="94" spans="1:7" x14ac:dyDescent="0.2">
      <c r="A94" s="387" t="s">
        <v>38</v>
      </c>
      <c r="B94" s="388"/>
      <c r="C94" s="388"/>
      <c r="D94" s="389"/>
      <c r="E94" s="179"/>
      <c r="F94" s="197">
        <f>790*('PPI Adj'!D6)</f>
        <v>921.93000000000006</v>
      </c>
      <c r="G94" s="197">
        <f>790*('PPI Adj'!D6)</f>
        <v>921.93000000000006</v>
      </c>
    </row>
    <row r="95" spans="1:7" x14ac:dyDescent="0.2">
      <c r="A95" s="387" t="s">
        <v>336</v>
      </c>
      <c r="B95" s="388"/>
      <c r="C95" s="388"/>
      <c r="D95" s="389"/>
      <c r="E95" s="179"/>
      <c r="F95" s="197" t="s">
        <v>311</v>
      </c>
      <c r="G95" s="197" t="s">
        <v>311</v>
      </c>
    </row>
    <row r="96" spans="1:7" x14ac:dyDescent="0.2">
      <c r="A96" s="387" t="s">
        <v>39</v>
      </c>
      <c r="B96" s="388"/>
      <c r="C96" s="388"/>
      <c r="D96" s="389"/>
      <c r="E96" s="40"/>
      <c r="F96" s="197">
        <f>48*('PPI Adj'!D6)</f>
        <v>56.016000000000005</v>
      </c>
      <c r="G96" s="197">
        <f>48*('PPI Adj'!D6)</f>
        <v>56.016000000000005</v>
      </c>
    </row>
    <row r="97" spans="1:7" x14ac:dyDescent="0.2">
      <c r="A97" s="387" t="s">
        <v>88</v>
      </c>
      <c r="B97" s="388"/>
      <c r="C97" s="388"/>
      <c r="D97" s="389"/>
      <c r="E97" s="40"/>
      <c r="F97" s="197">
        <f>6902*('PPI Adj'!D6)</f>
        <v>8054.634</v>
      </c>
      <c r="G97" s="197">
        <f>6902*('PPI Adj'!D6)</f>
        <v>8054.634</v>
      </c>
    </row>
    <row r="98" spans="1:7" x14ac:dyDescent="0.2">
      <c r="A98" s="387" t="s">
        <v>40</v>
      </c>
      <c r="B98" s="388"/>
      <c r="C98" s="388"/>
      <c r="D98" s="389"/>
      <c r="E98" s="40"/>
      <c r="F98" s="197">
        <f>593*('PPI Adj'!D6)</f>
        <v>692.03100000000006</v>
      </c>
      <c r="G98" s="197">
        <f>593*('PPI Adj'!D6)</f>
        <v>692.03100000000006</v>
      </c>
    </row>
    <row r="99" spans="1:7" x14ac:dyDescent="0.2">
      <c r="A99" s="387" t="s">
        <v>14</v>
      </c>
      <c r="B99" s="388"/>
      <c r="C99" s="388"/>
      <c r="D99" s="389"/>
      <c r="E99" s="40"/>
      <c r="F99" s="197">
        <f>12300*('PPI Adj'!D6)</f>
        <v>14354.1</v>
      </c>
      <c r="G99" s="197">
        <f>12300*('PPI Adj'!D6)</f>
        <v>14354.1</v>
      </c>
    </row>
    <row r="100" spans="1:7" x14ac:dyDescent="0.2">
      <c r="A100" s="387" t="s">
        <v>91</v>
      </c>
      <c r="B100" s="388"/>
      <c r="C100" s="388"/>
      <c r="D100" s="389"/>
      <c r="E100" s="40"/>
      <c r="F100" s="197">
        <f>3055*('PPI Adj'!D6)</f>
        <v>3565.1849999999999</v>
      </c>
      <c r="G100" s="197">
        <f>3055*('PPI Adj'!D6)</f>
        <v>3565.1849999999999</v>
      </c>
    </row>
    <row r="101" spans="1:7" x14ac:dyDescent="0.2">
      <c r="A101" s="404" t="s">
        <v>456</v>
      </c>
      <c r="B101" s="405"/>
      <c r="C101" s="405"/>
      <c r="D101" s="406"/>
      <c r="E101" s="40"/>
      <c r="F101" s="198">
        <f>-893*('PPI Adj'!D6)</f>
        <v>-1042.1310000000001</v>
      </c>
      <c r="G101" s="198">
        <f>-893*('PPI Adj'!D6)</f>
        <v>-1042.1310000000001</v>
      </c>
    </row>
    <row r="102" spans="1:7" ht="15.6" customHeight="1" thickBot="1" x14ac:dyDescent="0.25">
      <c r="A102" s="390" t="s">
        <v>92</v>
      </c>
      <c r="B102" s="391"/>
      <c r="C102" s="391"/>
      <c r="D102" s="392"/>
      <c r="E102" s="179"/>
      <c r="F102" s="199">
        <f>-946*('PPI Adj'!D6)</f>
        <v>-1103.982</v>
      </c>
      <c r="G102" s="199">
        <f>-946*('PPI Adj'!D6)</f>
        <v>-1103.982</v>
      </c>
    </row>
    <row r="103" spans="1:7" ht="13.5" thickBot="1" x14ac:dyDescent="0.25">
      <c r="G103" s="226"/>
    </row>
    <row r="104" spans="1:7" s="19" customFormat="1" ht="18" customHeight="1" thickBot="1" x14ac:dyDescent="0.3">
      <c r="A104" s="364" t="s">
        <v>167</v>
      </c>
      <c r="B104" s="365"/>
      <c r="C104" s="365"/>
      <c r="D104" s="366"/>
      <c r="E104" s="44"/>
      <c r="F104" s="207" t="s">
        <v>394</v>
      </c>
      <c r="G104" s="207" t="s">
        <v>394</v>
      </c>
    </row>
    <row r="105" spans="1:7" s="3" customFormat="1" ht="15" customHeight="1" thickBot="1" x14ac:dyDescent="0.3">
      <c r="A105" s="76" t="s">
        <v>33</v>
      </c>
      <c r="B105" s="27" t="s">
        <v>7</v>
      </c>
      <c r="C105" s="393" t="s">
        <v>166</v>
      </c>
      <c r="D105" s="394"/>
      <c r="E105" s="45"/>
      <c r="F105" s="208" t="s">
        <v>19</v>
      </c>
      <c r="G105" s="208" t="s">
        <v>393</v>
      </c>
    </row>
    <row r="106" spans="1:7" s="15" customFormat="1" ht="39" thickBot="1" x14ac:dyDescent="0.3">
      <c r="A106" s="77" t="s">
        <v>83</v>
      </c>
      <c r="B106" s="26" t="s">
        <v>146</v>
      </c>
      <c r="C106" s="407"/>
      <c r="D106" s="408"/>
      <c r="E106" s="179"/>
      <c r="F106" s="212"/>
      <c r="G106" s="212"/>
    </row>
    <row r="107" spans="1:7" s="15" customFormat="1" ht="26.25" thickBot="1" x14ac:dyDescent="0.3">
      <c r="A107" s="74" t="s">
        <v>34</v>
      </c>
      <c r="B107" s="31" t="s">
        <v>107</v>
      </c>
      <c r="C107" s="379" t="s">
        <v>30</v>
      </c>
      <c r="D107" s="380"/>
      <c r="E107" s="40"/>
      <c r="F107" s="212" t="s">
        <v>457</v>
      </c>
      <c r="G107" s="212" t="s">
        <v>457</v>
      </c>
    </row>
    <row r="108" spans="1:7" s="15" customFormat="1" ht="51.75" thickBot="1" x14ac:dyDescent="0.3">
      <c r="A108" s="74" t="s">
        <v>35</v>
      </c>
      <c r="B108" s="31" t="s">
        <v>97</v>
      </c>
      <c r="C108" s="402"/>
      <c r="D108" s="403"/>
      <c r="E108" s="179"/>
      <c r="F108" s="212"/>
      <c r="G108" s="212"/>
    </row>
    <row r="109" spans="1:7" s="15" customFormat="1" ht="39" thickBot="1" x14ac:dyDescent="0.3">
      <c r="A109" s="74" t="s">
        <v>36</v>
      </c>
      <c r="B109" s="31" t="s">
        <v>84</v>
      </c>
      <c r="C109" s="379" t="s">
        <v>99</v>
      </c>
      <c r="D109" s="380"/>
      <c r="E109" s="40"/>
      <c r="F109" s="212" t="s">
        <v>458</v>
      </c>
      <c r="G109" s="212" t="s">
        <v>458</v>
      </c>
    </row>
    <row r="110" spans="1:7" s="15" customFormat="1" ht="12.75" customHeight="1" x14ac:dyDescent="0.25">
      <c r="A110" s="353" t="s">
        <v>60</v>
      </c>
      <c r="B110" s="355" t="s">
        <v>133</v>
      </c>
      <c r="C110" s="357" t="s">
        <v>338</v>
      </c>
      <c r="D110" s="358"/>
      <c r="E110" s="40"/>
      <c r="F110" s="211" t="s">
        <v>392</v>
      </c>
      <c r="G110" s="211" t="s">
        <v>391</v>
      </c>
    </row>
    <row r="111" spans="1:7" s="15" customFormat="1" x14ac:dyDescent="0.25">
      <c r="A111" s="371"/>
      <c r="B111" s="372"/>
      <c r="C111" s="373" t="s">
        <v>337</v>
      </c>
      <c r="D111" s="374"/>
      <c r="E111" s="40"/>
      <c r="F111" s="202">
        <v>5512</v>
      </c>
      <c r="G111" s="202">
        <v>5512</v>
      </c>
    </row>
    <row r="112" spans="1:7" s="15" customFormat="1" x14ac:dyDescent="0.25">
      <c r="A112" s="371"/>
      <c r="B112" s="372"/>
      <c r="C112" s="373" t="s">
        <v>114</v>
      </c>
      <c r="D112" s="374"/>
      <c r="E112" s="40"/>
      <c r="F112" s="202">
        <v>7372115810</v>
      </c>
      <c r="G112" s="202">
        <v>7372115810</v>
      </c>
    </row>
    <row r="113" spans="1:7" s="15" customFormat="1" ht="30.75" customHeight="1" thickBot="1" x14ac:dyDescent="0.3">
      <c r="A113" s="354"/>
      <c r="B113" s="356"/>
      <c r="C113" s="351" t="s">
        <v>115</v>
      </c>
      <c r="D113" s="352"/>
      <c r="E113" s="40"/>
      <c r="F113" s="210" t="s">
        <v>459</v>
      </c>
      <c r="G113" s="210" t="s">
        <v>459</v>
      </c>
    </row>
    <row r="114" spans="1:7" s="15" customFormat="1" ht="12.75" customHeight="1" x14ac:dyDescent="0.25">
      <c r="A114" s="353" t="s">
        <v>61</v>
      </c>
      <c r="B114" s="355" t="s">
        <v>341</v>
      </c>
      <c r="C114" s="357" t="s">
        <v>340</v>
      </c>
      <c r="D114" s="358"/>
      <c r="E114" s="40"/>
      <c r="F114" s="211" t="s">
        <v>391</v>
      </c>
      <c r="G114" s="227" t="s">
        <v>391</v>
      </c>
    </row>
    <row r="115" spans="1:7" s="15" customFormat="1" x14ac:dyDescent="0.25">
      <c r="A115" s="371"/>
      <c r="B115" s="372"/>
      <c r="C115" s="373" t="s">
        <v>339</v>
      </c>
      <c r="D115" s="374"/>
      <c r="E115" s="40"/>
      <c r="F115" s="214">
        <v>5677</v>
      </c>
      <c r="G115" s="231">
        <v>5677</v>
      </c>
    </row>
    <row r="116" spans="1:7" s="15" customFormat="1" x14ac:dyDescent="0.25">
      <c r="A116" s="371"/>
      <c r="B116" s="372"/>
      <c r="C116" s="373" t="s">
        <v>338</v>
      </c>
      <c r="D116" s="374"/>
      <c r="E116" s="40"/>
      <c r="F116" s="214" t="s">
        <v>391</v>
      </c>
      <c r="G116" s="231" t="s">
        <v>391</v>
      </c>
    </row>
    <row r="117" spans="1:7" s="15" customFormat="1" x14ac:dyDescent="0.25">
      <c r="A117" s="371"/>
      <c r="B117" s="372"/>
      <c r="C117" s="373" t="s">
        <v>337</v>
      </c>
      <c r="D117" s="374"/>
      <c r="E117" s="40"/>
      <c r="F117" s="202">
        <v>5677</v>
      </c>
      <c r="G117" s="217">
        <v>5677</v>
      </c>
    </row>
    <row r="118" spans="1:7" s="15" customFormat="1" x14ac:dyDescent="0.25">
      <c r="A118" s="371"/>
      <c r="B118" s="372"/>
      <c r="C118" s="373" t="s">
        <v>112</v>
      </c>
      <c r="D118" s="374"/>
      <c r="E118" s="40"/>
      <c r="F118" s="202">
        <v>7372115809</v>
      </c>
      <c r="G118" s="217">
        <v>7372115809</v>
      </c>
    </row>
    <row r="119" spans="1:7" s="15" customFormat="1" x14ac:dyDescent="0.25">
      <c r="A119" s="371"/>
      <c r="B119" s="372"/>
      <c r="C119" s="373" t="s">
        <v>113</v>
      </c>
      <c r="D119" s="374"/>
      <c r="E119" s="40"/>
      <c r="F119" s="214" t="s">
        <v>452</v>
      </c>
      <c r="G119" s="231" t="s">
        <v>452</v>
      </c>
    </row>
    <row r="120" spans="1:7" s="15" customFormat="1" x14ac:dyDescent="0.25">
      <c r="A120" s="371"/>
      <c r="B120" s="372"/>
      <c r="C120" s="373" t="s">
        <v>114</v>
      </c>
      <c r="D120" s="374"/>
      <c r="E120" s="40"/>
      <c r="F120" s="214">
        <v>7372115809</v>
      </c>
      <c r="G120" s="231">
        <v>7372115809</v>
      </c>
    </row>
    <row r="121" spans="1:7" s="15" customFormat="1" ht="14.1" customHeight="1" thickBot="1" x14ac:dyDescent="0.3">
      <c r="A121" s="354"/>
      <c r="B121" s="356"/>
      <c r="C121" s="351" t="s">
        <v>115</v>
      </c>
      <c r="D121" s="352"/>
      <c r="E121" s="40"/>
      <c r="F121" s="210" t="s">
        <v>452</v>
      </c>
      <c r="G121" s="228" t="s">
        <v>452</v>
      </c>
    </row>
    <row r="122" spans="1:7" s="15" customFormat="1" ht="144.94999999999999" customHeight="1" thickBot="1" x14ac:dyDescent="0.3">
      <c r="A122" s="78" t="s">
        <v>86</v>
      </c>
      <c r="B122" s="20" t="s">
        <v>143</v>
      </c>
      <c r="C122" s="379" t="s">
        <v>104</v>
      </c>
      <c r="D122" s="380"/>
      <c r="E122" s="40"/>
      <c r="F122" s="211" t="s">
        <v>460</v>
      </c>
      <c r="G122" s="229" t="s">
        <v>460</v>
      </c>
    </row>
    <row r="123" spans="1:7" ht="170.1" customHeight="1" thickBot="1" x14ac:dyDescent="0.25">
      <c r="A123" s="74" t="s">
        <v>85</v>
      </c>
      <c r="B123" s="186" t="s">
        <v>171</v>
      </c>
      <c r="C123" s="379" t="s">
        <v>104</v>
      </c>
      <c r="D123" s="380"/>
      <c r="E123" s="40"/>
      <c r="F123" s="212" t="s">
        <v>193</v>
      </c>
      <c r="G123" s="229" t="s">
        <v>193</v>
      </c>
    </row>
    <row r="124" spans="1:7" x14ac:dyDescent="0.2">
      <c r="A124" s="353" t="s">
        <v>13</v>
      </c>
      <c r="B124" s="355" t="s">
        <v>98</v>
      </c>
      <c r="C124" s="357" t="s">
        <v>30</v>
      </c>
      <c r="D124" s="358"/>
      <c r="E124" s="40"/>
      <c r="F124" s="211" t="s">
        <v>461</v>
      </c>
      <c r="G124" s="227" t="s">
        <v>461</v>
      </c>
    </row>
    <row r="125" spans="1:7" ht="27.95" customHeight="1" thickBot="1" x14ac:dyDescent="0.25">
      <c r="A125" s="354"/>
      <c r="B125" s="356"/>
      <c r="C125" s="351" t="s">
        <v>109</v>
      </c>
      <c r="D125" s="352"/>
      <c r="E125" s="40"/>
      <c r="F125" s="210" t="s">
        <v>390</v>
      </c>
      <c r="G125" s="228" t="s">
        <v>390</v>
      </c>
    </row>
    <row r="126" spans="1:7" ht="66" customHeight="1" thickBot="1" x14ac:dyDescent="0.25">
      <c r="A126" s="74" t="s">
        <v>37</v>
      </c>
      <c r="B126" s="31" t="s">
        <v>135</v>
      </c>
      <c r="C126" s="402"/>
      <c r="D126" s="403"/>
      <c r="E126" s="179"/>
      <c r="F126" s="212" t="s">
        <v>462</v>
      </c>
      <c r="G126" s="228" t="s">
        <v>462</v>
      </c>
    </row>
    <row r="127" spans="1:7" ht="40.5" customHeight="1" thickBot="1" x14ac:dyDescent="0.25">
      <c r="A127" s="74" t="s">
        <v>38</v>
      </c>
      <c r="B127" s="31" t="s">
        <v>87</v>
      </c>
      <c r="C127" s="402"/>
      <c r="D127" s="403"/>
      <c r="E127" s="179"/>
      <c r="F127" s="212"/>
      <c r="G127" s="229"/>
    </row>
    <row r="128" spans="1:7" ht="14.25" customHeight="1" thickBot="1" x14ac:dyDescent="0.25">
      <c r="A128" s="74" t="s">
        <v>336</v>
      </c>
      <c r="B128" s="31" t="s">
        <v>335</v>
      </c>
      <c r="C128" s="379"/>
      <c r="D128" s="380"/>
      <c r="E128" s="40"/>
      <c r="F128" s="212" t="s">
        <v>311</v>
      </c>
      <c r="G128" s="229" t="s">
        <v>311</v>
      </c>
    </row>
    <row r="129" spans="1:7" ht="27" customHeight="1" thickBot="1" x14ac:dyDescent="0.25">
      <c r="A129" s="74" t="s">
        <v>39</v>
      </c>
      <c r="B129" s="31" t="s">
        <v>106</v>
      </c>
      <c r="C129" s="379" t="s">
        <v>105</v>
      </c>
      <c r="D129" s="380"/>
      <c r="E129" s="40"/>
      <c r="F129" s="212" t="s">
        <v>463</v>
      </c>
      <c r="G129" s="229" t="s">
        <v>463</v>
      </c>
    </row>
    <row r="130" spans="1:7" ht="15" customHeight="1" x14ac:dyDescent="0.2">
      <c r="A130" s="353" t="s">
        <v>88</v>
      </c>
      <c r="B130" s="355" t="s">
        <v>148</v>
      </c>
      <c r="C130" s="357" t="s">
        <v>100</v>
      </c>
      <c r="D130" s="358"/>
      <c r="E130" s="40"/>
      <c r="F130" s="211" t="s">
        <v>389</v>
      </c>
      <c r="G130" s="227" t="s">
        <v>388</v>
      </c>
    </row>
    <row r="131" spans="1:7" ht="108" customHeight="1" thickBot="1" x14ac:dyDescent="0.25">
      <c r="A131" s="354"/>
      <c r="B131" s="356"/>
      <c r="C131" s="351" t="s">
        <v>110</v>
      </c>
      <c r="D131" s="352"/>
      <c r="E131" s="40"/>
      <c r="F131" s="234" t="s">
        <v>464</v>
      </c>
      <c r="G131" s="311" t="s">
        <v>464</v>
      </c>
    </row>
    <row r="132" spans="1:7" ht="26.25" thickBot="1" x14ac:dyDescent="0.25">
      <c r="A132" s="74" t="s">
        <v>40</v>
      </c>
      <c r="B132" s="31" t="s">
        <v>137</v>
      </c>
      <c r="C132" s="379" t="s">
        <v>100</v>
      </c>
      <c r="D132" s="380"/>
      <c r="E132" s="40"/>
      <c r="F132" s="210" t="s">
        <v>465</v>
      </c>
      <c r="G132" s="228" t="s">
        <v>465</v>
      </c>
    </row>
    <row r="133" spans="1:7" ht="54.6" customHeight="1" thickBot="1" x14ac:dyDescent="0.25">
      <c r="A133" s="74" t="s">
        <v>14</v>
      </c>
      <c r="B133" s="31" t="s">
        <v>138</v>
      </c>
      <c r="C133" s="379" t="s">
        <v>139</v>
      </c>
      <c r="D133" s="380"/>
      <c r="E133" s="40"/>
      <c r="F133" s="212" t="s">
        <v>467</v>
      </c>
      <c r="G133" s="229" t="s">
        <v>467</v>
      </c>
    </row>
    <row r="134" spans="1:7" ht="64.5" customHeight="1" thickBot="1" x14ac:dyDescent="0.25">
      <c r="A134" s="74" t="s">
        <v>91</v>
      </c>
      <c r="B134" s="31" t="s">
        <v>144</v>
      </c>
      <c r="C134" s="379" t="s">
        <v>100</v>
      </c>
      <c r="D134" s="380"/>
      <c r="E134" s="40"/>
      <c r="F134" s="212" t="s">
        <v>468</v>
      </c>
      <c r="G134" s="229" t="s">
        <v>468</v>
      </c>
    </row>
    <row r="135" spans="1:7" ht="68.45" customHeight="1" thickBot="1" x14ac:dyDescent="0.25">
      <c r="A135" s="74" t="s">
        <v>92</v>
      </c>
      <c r="B135" s="31" t="s">
        <v>145</v>
      </c>
      <c r="C135" s="402"/>
      <c r="D135" s="403"/>
      <c r="E135" s="179"/>
      <c r="F135" s="212"/>
      <c r="G135" s="229"/>
    </row>
  </sheetData>
  <sheetProtection algorithmName="SHA-512" hashValue="Q8+PYRO/FDDH1tiaIFcJ3FB+ou++z6IX7OTeUw8JL7U+0P36E7FvihMyqJOn8iLqZAof9weKVMrsvf0cbzh1zg==" saltValue="Fu1ck0z0IQt/BvWCnPp7UQ==" spinCount="100000" sheet="1" objects="1" scenarios="1"/>
  <dataConsolidate/>
  <mergeCells count="154">
    <mergeCell ref="B21:D21"/>
    <mergeCell ref="B12:D12"/>
    <mergeCell ref="B13:D13"/>
    <mergeCell ref="B14:D14"/>
    <mergeCell ref="B15:D15"/>
    <mergeCell ref="B16:D16"/>
    <mergeCell ref="A3:D3"/>
    <mergeCell ref="A4:D4"/>
    <mergeCell ref="A6:D6"/>
    <mergeCell ref="A19:D19"/>
    <mergeCell ref="B17:D17"/>
    <mergeCell ref="B8:D8"/>
    <mergeCell ref="B9:D9"/>
    <mergeCell ref="B10:D10"/>
    <mergeCell ref="B11:D11"/>
    <mergeCell ref="B22:D22"/>
    <mergeCell ref="A24:D24"/>
    <mergeCell ref="C25:D25"/>
    <mergeCell ref="A36:A37"/>
    <mergeCell ref="B36:B37"/>
    <mergeCell ref="C36:D36"/>
    <mergeCell ref="C37:D37"/>
    <mergeCell ref="C34:D34"/>
    <mergeCell ref="C35:D35"/>
    <mergeCell ref="C26:D26"/>
    <mergeCell ref="A27:A28"/>
    <mergeCell ref="B27:B28"/>
    <mergeCell ref="C27:D27"/>
    <mergeCell ref="C28:D28"/>
    <mergeCell ref="C29:D29"/>
    <mergeCell ref="A38:A39"/>
    <mergeCell ref="B38:B39"/>
    <mergeCell ref="C38:D38"/>
    <mergeCell ref="C39:D39"/>
    <mergeCell ref="A30:A34"/>
    <mergeCell ref="B30:B34"/>
    <mergeCell ref="C30:D30"/>
    <mergeCell ref="C31:D31"/>
    <mergeCell ref="C32:D32"/>
    <mergeCell ref="C33:D33"/>
    <mergeCell ref="A69:A70"/>
    <mergeCell ref="C52:D52"/>
    <mergeCell ref="A53:A55"/>
    <mergeCell ref="B53:B55"/>
    <mergeCell ref="C53:D53"/>
    <mergeCell ref="C54:D54"/>
    <mergeCell ref="C55:D55"/>
    <mergeCell ref="C56:D56"/>
    <mergeCell ref="A58:A59"/>
    <mergeCell ref="B58:B59"/>
    <mergeCell ref="A60:A62"/>
    <mergeCell ref="B60:B62"/>
    <mergeCell ref="C60:D60"/>
    <mergeCell ref="C61:D61"/>
    <mergeCell ref="C62:D62"/>
    <mergeCell ref="B69:B70"/>
    <mergeCell ref="C57:D57"/>
    <mergeCell ref="C58:D58"/>
    <mergeCell ref="C59:D59"/>
    <mergeCell ref="C64:D64"/>
    <mergeCell ref="C65:D65"/>
    <mergeCell ref="C66:D66"/>
    <mergeCell ref="C67:D67"/>
    <mergeCell ref="C69:D69"/>
    <mergeCell ref="C40:D40"/>
    <mergeCell ref="A45:A52"/>
    <mergeCell ref="B45:B52"/>
    <mergeCell ref="C45:D45"/>
    <mergeCell ref="C46:D46"/>
    <mergeCell ref="C47:D47"/>
    <mergeCell ref="C48:D48"/>
    <mergeCell ref="C49:D49"/>
    <mergeCell ref="C50:D50"/>
    <mergeCell ref="C51:D51"/>
    <mergeCell ref="A41:A43"/>
    <mergeCell ref="B41:B43"/>
    <mergeCell ref="C41:D41"/>
    <mergeCell ref="C42:D42"/>
    <mergeCell ref="C43:D43"/>
    <mergeCell ref="C44:D44"/>
    <mergeCell ref="C128:D128"/>
    <mergeCell ref="A95:D95"/>
    <mergeCell ref="C135:D135"/>
    <mergeCell ref="C126:D126"/>
    <mergeCell ref="C127:D127"/>
    <mergeCell ref="C129:D129"/>
    <mergeCell ref="A130:A131"/>
    <mergeCell ref="B130:B131"/>
    <mergeCell ref="C130:D130"/>
    <mergeCell ref="C131:D131"/>
    <mergeCell ref="C122:D122"/>
    <mergeCell ref="C117:D117"/>
    <mergeCell ref="C118:D118"/>
    <mergeCell ref="C119:D119"/>
    <mergeCell ref="C132:D132"/>
    <mergeCell ref="C133:D133"/>
    <mergeCell ref="C134:D134"/>
    <mergeCell ref="C120:D120"/>
    <mergeCell ref="C121:D121"/>
    <mergeCell ref="C108:D108"/>
    <mergeCell ref="C123:D123"/>
    <mergeCell ref="A114:A121"/>
    <mergeCell ref="B114:B121"/>
    <mergeCell ref="C114:D114"/>
    <mergeCell ref="C115:D115"/>
    <mergeCell ref="C116:D116"/>
    <mergeCell ref="A110:A113"/>
    <mergeCell ref="A124:A125"/>
    <mergeCell ref="B124:B125"/>
    <mergeCell ref="C124:D124"/>
    <mergeCell ref="C125:D125"/>
    <mergeCell ref="C63:D63"/>
    <mergeCell ref="A83:D83"/>
    <mergeCell ref="C68:D68"/>
    <mergeCell ref="C70:D70"/>
    <mergeCell ref="A102:D102"/>
    <mergeCell ref="C111:D111"/>
    <mergeCell ref="C112:D112"/>
    <mergeCell ref="C113:D113"/>
    <mergeCell ref="C105:D105"/>
    <mergeCell ref="C106:D106"/>
    <mergeCell ref="C107:D107"/>
    <mergeCell ref="A104:D104"/>
    <mergeCell ref="A92:D92"/>
    <mergeCell ref="A93:D93"/>
    <mergeCell ref="A94:D94"/>
    <mergeCell ref="A96:D96"/>
    <mergeCell ref="A97:D97"/>
    <mergeCell ref="A98:D98"/>
    <mergeCell ref="A99:D99"/>
    <mergeCell ref="A100:D100"/>
    <mergeCell ref="A101:D101"/>
    <mergeCell ref="C109:D109"/>
    <mergeCell ref="B110:B113"/>
    <mergeCell ref="C110:D110"/>
    <mergeCell ref="A86:D86"/>
    <mergeCell ref="A87:D87"/>
    <mergeCell ref="A88:D88"/>
    <mergeCell ref="A89:D89"/>
    <mergeCell ref="A90:D90"/>
    <mergeCell ref="A91:D91"/>
    <mergeCell ref="C71:D71"/>
    <mergeCell ref="C72:D72"/>
    <mergeCell ref="C73:D73"/>
    <mergeCell ref="C74:D74"/>
    <mergeCell ref="C75:D75"/>
    <mergeCell ref="C76:D76"/>
    <mergeCell ref="A84:D84"/>
    <mergeCell ref="A85:D85"/>
    <mergeCell ref="C77:D77"/>
    <mergeCell ref="C78:D78"/>
    <mergeCell ref="C79:D79"/>
    <mergeCell ref="C80:D80"/>
    <mergeCell ref="A82:D82"/>
  </mergeCells>
  <conditionalFormatting sqref="C56 C65">
    <cfRule type="expression" dxfId="124" priority="82">
      <formula>#REF!="NO"</formula>
    </cfRule>
  </conditionalFormatting>
  <conditionalFormatting sqref="C26:E40">
    <cfRule type="expression" dxfId="123" priority="71">
      <formula>#REF!="NO"</formula>
    </cfRule>
  </conditionalFormatting>
  <conditionalFormatting sqref="C44:E80">
    <cfRule type="expression" dxfId="122" priority="68">
      <formula>#REF!="NO"</formula>
    </cfRule>
  </conditionalFormatting>
  <conditionalFormatting sqref="C106:F135">
    <cfRule type="expression" dxfId="121" priority="44">
      <formula>#REF!="NO"</formula>
    </cfRule>
  </conditionalFormatting>
  <conditionalFormatting sqref="E41:E43">
    <cfRule type="expression" dxfId="120" priority="70">
      <formula>#REF!="NO"</formula>
    </cfRule>
  </conditionalFormatting>
  <conditionalFormatting sqref="E84:F102">
    <cfRule type="expression" dxfId="119" priority="43">
      <formula>#REF!="NO"</formula>
    </cfRule>
  </conditionalFormatting>
  <conditionalFormatting sqref="F8:F17">
    <cfRule type="expression" dxfId="118" priority="63">
      <formula>#REF!="NO"</formula>
    </cfRule>
  </conditionalFormatting>
  <conditionalFormatting sqref="F26:F80">
    <cfRule type="expression" dxfId="117" priority="47">
      <formula>#REF!="NO"</formula>
    </cfRule>
  </conditionalFormatting>
  <conditionalFormatting sqref="F21:G22">
    <cfRule type="expression" dxfId="116" priority="36">
      <formula>#REF!="NO"</formula>
    </cfRule>
  </conditionalFormatting>
  <conditionalFormatting sqref="G8">
    <cfRule type="expression" dxfId="115" priority="42">
      <formula>$F$2="NO"</formula>
    </cfRule>
  </conditionalFormatting>
  <conditionalFormatting sqref="G9">
    <cfRule type="expression" dxfId="114" priority="40">
      <formula>#REF!="NO"</formula>
    </cfRule>
  </conditionalFormatting>
  <conditionalFormatting sqref="G10:G17 C41:D43">
    <cfRule type="expression" dxfId="113" priority="69">
      <formula>$F$2="NO"</formula>
    </cfRule>
  </conditionalFormatting>
  <conditionalFormatting sqref="G21:G22">
    <cfRule type="expression" dxfId="112" priority="35">
      <formula>$F$2="NO"</formula>
    </cfRule>
  </conditionalFormatting>
  <conditionalFormatting sqref="G26">
    <cfRule type="expression" dxfId="111" priority="23">
      <formula>#REF!="NO"</formula>
    </cfRule>
  </conditionalFormatting>
  <conditionalFormatting sqref="G27:G80">
    <cfRule type="expression" dxfId="110" priority="24">
      <formula>$F$2="NO"</formula>
    </cfRule>
  </conditionalFormatting>
  <conditionalFormatting sqref="G56:G57">
    <cfRule type="expression" dxfId="109" priority="27">
      <formula>#REF!="NO"</formula>
    </cfRule>
  </conditionalFormatting>
  <conditionalFormatting sqref="G65">
    <cfRule type="expression" dxfId="108" priority="33">
      <formula>#REF!="NO"</formula>
    </cfRule>
  </conditionalFormatting>
  <conditionalFormatting sqref="G84:G87">
    <cfRule type="expression" dxfId="107" priority="19">
      <formula>$F$2="NO"</formula>
    </cfRule>
  </conditionalFormatting>
  <conditionalFormatting sqref="G88:G102">
    <cfRule type="expression" dxfId="106" priority="5">
      <formula>#REF!="NO"</formula>
    </cfRule>
  </conditionalFormatting>
  <conditionalFormatting sqref="G106:G135">
    <cfRule type="expression" dxfId="105" priority="1">
      <formula>$F$2="NO"</formula>
    </cfRule>
  </conditionalFormatting>
  <dataValidations count="3">
    <dataValidation type="decimal" allowBlank="1" showInputMessage="1" showErrorMessage="1" error="The Additional Options NYS Discount entered must be greater than 0%, or less than or equal to 100%." sqref="F22:G22" xr:uid="{00000000-0002-0000-0100-000002000000}">
      <formula1>0.01</formula1>
      <formula2>100</formula2>
    </dataValidation>
    <dataValidation type="decimal" allowBlank="1" showInputMessage="1" showErrorMessage="1" error="Invalid Entry - Bidder must enter a value that is greater than $0" sqref="F21:G21" xr:uid="{00000000-0002-0000-0100-000001000000}">
      <formula1>0</formula1>
      <formula2>9E+21</formula2>
    </dataValidation>
    <dataValidation type="decimal" operator="greaterThanOrEqual" allowBlank="1" showInputMessage="1" showErrorMessage="1" error="The Pickup Allowance cannot be a negative number." sqref="F16:G16" xr:uid="{00000000-0002-0000-0100-000000000000}">
      <formula1>0</formula1>
    </dataValidation>
  </dataValidations>
  <pageMargins left="0.25" right="0.25" top="0.5" bottom="0.25" header="0.3" footer="0.3"/>
  <pageSetup scale="81" fitToHeight="0" orientation="landscape" r:id="rId1"/>
  <rowBreaks count="2" manualBreakCount="2">
    <brk id="57" max="6" man="1"/>
    <brk id="75" max="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31BBFF-0B86-4198-B187-2386FC41C559}">
  <sheetPr>
    <tabColor theme="5"/>
    <pageSetUpPr autoPageBreaks="0" fitToPage="1"/>
  </sheetPr>
  <dimension ref="A1:H135"/>
  <sheetViews>
    <sheetView showGridLines="0" zoomScaleNormal="100" zoomScaleSheetLayoutView="100" workbookViewId="0">
      <selection activeCell="A3" sqref="A3:D3"/>
    </sheetView>
  </sheetViews>
  <sheetFormatPr defaultColWidth="9.140625" defaultRowHeight="12.75" x14ac:dyDescent="0.2"/>
  <cols>
    <col min="1" max="1" width="19.140625" style="2" customWidth="1"/>
    <col min="2" max="2" width="62.85546875" style="2" customWidth="1"/>
    <col min="3" max="3" width="14.7109375" style="2" customWidth="1"/>
    <col min="4" max="4" width="20.7109375" style="2" customWidth="1"/>
    <col min="5" max="5" width="2.7109375" style="2" customWidth="1"/>
    <col min="6" max="6" width="21.28515625" style="5" customWidth="1"/>
    <col min="7" max="8" width="21.28515625" style="2" customWidth="1"/>
    <col min="9" max="16384" width="9.140625" style="2"/>
  </cols>
  <sheetData>
    <row r="1" spans="1:8" ht="18" customHeight="1" x14ac:dyDescent="0.2">
      <c r="A1" s="314" t="str">
        <f>'C (Item 1-D)'!$A$1</f>
        <v>GROUP 40524-23254, SCHOOL BUSES (Statewide)                                                             Attachment 1 - Specifications and Pricing (Revised October 15, 2026)</v>
      </c>
      <c r="F1" s="2"/>
    </row>
    <row r="2" spans="1:8" s="32" customFormat="1" ht="18" customHeight="1" thickBot="1" x14ac:dyDescent="0.3">
      <c r="A2" s="32" t="s">
        <v>369</v>
      </c>
      <c r="B2" s="34"/>
      <c r="C2" s="34"/>
      <c r="D2" s="34"/>
      <c r="E2" s="34"/>
      <c r="F2" s="34"/>
    </row>
    <row r="3" spans="1:8" ht="24" thickBot="1" x14ac:dyDescent="0.25">
      <c r="A3" s="417" t="s">
        <v>425</v>
      </c>
      <c r="B3" s="418"/>
      <c r="C3" s="418"/>
      <c r="D3" s="419"/>
      <c r="E3" s="10"/>
      <c r="F3" s="10"/>
    </row>
    <row r="4" spans="1:8" ht="51" customHeight="1" thickBot="1" x14ac:dyDescent="0.25">
      <c r="A4" s="325" t="s">
        <v>424</v>
      </c>
      <c r="B4" s="326"/>
      <c r="C4" s="326"/>
      <c r="D4" s="327"/>
      <c r="E4" s="10"/>
      <c r="F4" s="10"/>
    </row>
    <row r="5" spans="1:8" s="4" customFormat="1" ht="11.25" customHeight="1" thickBot="1" x14ac:dyDescent="0.3">
      <c r="A5" s="328"/>
      <c r="B5" s="329"/>
      <c r="C5" s="329"/>
      <c r="D5" s="330"/>
      <c r="E5" s="330"/>
      <c r="F5" s="330"/>
    </row>
    <row r="6" spans="1:8" s="9" customFormat="1" ht="16.5" customHeight="1" thickBot="1" x14ac:dyDescent="0.25">
      <c r="A6" s="331" t="s">
        <v>151</v>
      </c>
      <c r="B6" s="332"/>
      <c r="C6" s="332"/>
      <c r="D6" s="333"/>
      <c r="E6" s="42"/>
      <c r="F6" s="165" t="s">
        <v>394</v>
      </c>
      <c r="G6" s="165" t="s">
        <v>394</v>
      </c>
      <c r="H6" s="165" t="s">
        <v>394</v>
      </c>
    </row>
    <row r="7" spans="1:8" s="4" customFormat="1" ht="15" customHeight="1" thickBot="1" x14ac:dyDescent="0.3">
      <c r="A7" s="59" t="s">
        <v>6</v>
      </c>
      <c r="B7" s="35" t="s">
        <v>166</v>
      </c>
      <c r="C7" s="38"/>
      <c r="D7" s="46"/>
      <c r="E7" s="43"/>
      <c r="F7" s="102" t="s">
        <v>19</v>
      </c>
      <c r="G7" s="188" t="s">
        <v>393</v>
      </c>
      <c r="H7" s="188" t="s">
        <v>439</v>
      </c>
    </row>
    <row r="8" spans="1:8" ht="39.75" thickTop="1" thickBot="1" x14ac:dyDescent="0.25">
      <c r="A8" s="60" t="s">
        <v>9</v>
      </c>
      <c r="B8" s="348" t="s">
        <v>152</v>
      </c>
      <c r="C8" s="349"/>
      <c r="D8" s="350"/>
      <c r="E8" s="15"/>
      <c r="F8" s="166" t="s">
        <v>447</v>
      </c>
      <c r="G8" s="166" t="s">
        <v>448</v>
      </c>
      <c r="H8" s="166" t="s">
        <v>470</v>
      </c>
    </row>
    <row r="9" spans="1:8" s="9" customFormat="1" ht="44.25" customHeight="1" thickTop="1" thickBot="1" x14ac:dyDescent="0.25">
      <c r="A9" s="60" t="s">
        <v>136</v>
      </c>
      <c r="B9" s="348" t="s">
        <v>326</v>
      </c>
      <c r="C9" s="349"/>
      <c r="D9" s="350"/>
      <c r="E9" s="15"/>
      <c r="F9" s="166" t="s">
        <v>423</v>
      </c>
      <c r="G9" s="171" t="s">
        <v>423</v>
      </c>
      <c r="H9" s="171" t="s">
        <v>423</v>
      </c>
    </row>
    <row r="10" spans="1:8" ht="12.75" customHeight="1" thickTop="1" x14ac:dyDescent="0.2">
      <c r="A10" s="61" t="s">
        <v>0</v>
      </c>
      <c r="B10" s="337" t="s">
        <v>155</v>
      </c>
      <c r="C10" s="338"/>
      <c r="D10" s="339"/>
      <c r="E10" s="15"/>
      <c r="F10" s="167" t="s">
        <v>417</v>
      </c>
      <c r="G10" s="168" t="s">
        <v>417</v>
      </c>
      <c r="H10" s="168" t="s">
        <v>417</v>
      </c>
    </row>
    <row r="11" spans="1:8" x14ac:dyDescent="0.2">
      <c r="A11" s="61" t="s">
        <v>1</v>
      </c>
      <c r="B11" s="337" t="s">
        <v>154</v>
      </c>
      <c r="C11" s="338"/>
      <c r="D11" s="339"/>
      <c r="E11" s="15"/>
      <c r="F11" s="167" t="s">
        <v>416</v>
      </c>
      <c r="G11" s="168" t="s">
        <v>416</v>
      </c>
      <c r="H11" s="168" t="s">
        <v>416</v>
      </c>
    </row>
    <row r="12" spans="1:8" ht="15" customHeight="1" thickBot="1" x14ac:dyDescent="0.25">
      <c r="A12" s="62" t="s">
        <v>2</v>
      </c>
      <c r="B12" s="334" t="s">
        <v>156</v>
      </c>
      <c r="C12" s="335"/>
      <c r="D12" s="336"/>
      <c r="E12" s="15"/>
      <c r="F12" s="169" t="s">
        <v>415</v>
      </c>
      <c r="G12" s="170" t="s">
        <v>415</v>
      </c>
      <c r="H12" s="170" t="s">
        <v>415</v>
      </c>
    </row>
    <row r="13" spans="1:8" ht="13.5" thickTop="1" x14ac:dyDescent="0.2">
      <c r="A13" s="61" t="s">
        <v>3</v>
      </c>
      <c r="B13" s="337" t="s">
        <v>158</v>
      </c>
      <c r="C13" s="338"/>
      <c r="D13" s="339"/>
      <c r="E13" s="15"/>
      <c r="F13" s="167" t="s">
        <v>417</v>
      </c>
      <c r="G13" s="168" t="s">
        <v>417</v>
      </c>
      <c r="H13" s="168" t="s">
        <v>417</v>
      </c>
    </row>
    <row r="14" spans="1:8" x14ac:dyDescent="0.2">
      <c r="A14" s="61" t="s">
        <v>4</v>
      </c>
      <c r="B14" s="337" t="s">
        <v>157</v>
      </c>
      <c r="C14" s="338"/>
      <c r="D14" s="339"/>
      <c r="E14" s="15"/>
      <c r="F14" s="167" t="s">
        <v>416</v>
      </c>
      <c r="G14" s="168" t="s">
        <v>416</v>
      </c>
      <c r="H14" s="168" t="s">
        <v>416</v>
      </c>
    </row>
    <row r="15" spans="1:8" ht="15.75" customHeight="1" thickBot="1" x14ac:dyDescent="0.25">
      <c r="A15" s="63" t="s">
        <v>5</v>
      </c>
      <c r="B15" s="334" t="s">
        <v>159</v>
      </c>
      <c r="C15" s="335"/>
      <c r="D15" s="336"/>
      <c r="E15" s="15"/>
      <c r="F15" s="171" t="s">
        <v>415</v>
      </c>
      <c r="G15" s="170" t="s">
        <v>415</v>
      </c>
      <c r="H15" s="170" t="s">
        <v>415</v>
      </c>
    </row>
    <row r="16" spans="1:8" ht="29.25" customHeight="1" thickTop="1" x14ac:dyDescent="0.2">
      <c r="A16" s="61" t="s">
        <v>101</v>
      </c>
      <c r="B16" s="345" t="s">
        <v>161</v>
      </c>
      <c r="C16" s="346"/>
      <c r="D16" s="347"/>
      <c r="E16" s="15"/>
      <c r="F16" s="172">
        <v>0</v>
      </c>
      <c r="G16" s="173">
        <v>0</v>
      </c>
      <c r="H16" s="173">
        <v>0</v>
      </c>
    </row>
    <row r="17" spans="1:8" ht="30.75" customHeight="1" thickBot="1" x14ac:dyDescent="0.25">
      <c r="A17" s="63" t="s">
        <v>43</v>
      </c>
      <c r="B17" s="334" t="s">
        <v>160</v>
      </c>
      <c r="C17" s="335"/>
      <c r="D17" s="336"/>
      <c r="E17" s="15"/>
      <c r="F17" s="171" t="s">
        <v>449</v>
      </c>
      <c r="G17" s="171" t="s">
        <v>449</v>
      </c>
      <c r="H17" s="171" t="s">
        <v>449</v>
      </c>
    </row>
    <row r="18" spans="1:8" s="11" customFormat="1" ht="14.25" thickTop="1" thickBot="1" x14ac:dyDescent="0.25">
      <c r="C18" s="12"/>
      <c r="D18" s="12"/>
      <c r="E18" s="12"/>
      <c r="F18" s="12"/>
      <c r="G18" s="4"/>
      <c r="H18" s="4"/>
    </row>
    <row r="19" spans="1:8" s="13" customFormat="1" ht="16.5" customHeight="1" thickBot="1" x14ac:dyDescent="0.25">
      <c r="A19" s="331" t="s">
        <v>150</v>
      </c>
      <c r="B19" s="332"/>
      <c r="C19" s="332"/>
      <c r="D19" s="333"/>
      <c r="E19" s="42"/>
      <c r="F19" s="165" t="s">
        <v>394</v>
      </c>
      <c r="G19" s="165" t="s">
        <v>394</v>
      </c>
      <c r="H19" s="165" t="s">
        <v>394</v>
      </c>
    </row>
    <row r="20" spans="1:8" s="4" customFormat="1" ht="15" customHeight="1" thickBot="1" x14ac:dyDescent="0.3">
      <c r="A20" s="36" t="s">
        <v>6</v>
      </c>
      <c r="B20" s="28" t="s">
        <v>166</v>
      </c>
      <c r="C20" s="39"/>
      <c r="D20" s="66"/>
      <c r="E20" s="43"/>
      <c r="F20" s="102" t="s">
        <v>19</v>
      </c>
      <c r="G20" s="102" t="s">
        <v>393</v>
      </c>
      <c r="H20" s="102" t="s">
        <v>439</v>
      </c>
    </row>
    <row r="21" spans="1:8" ht="56.25" customHeight="1" x14ac:dyDescent="0.2">
      <c r="A21" s="64" t="s">
        <v>42</v>
      </c>
      <c r="B21" s="342" t="s">
        <v>162</v>
      </c>
      <c r="C21" s="343"/>
      <c r="D21" s="344"/>
      <c r="E21" s="15"/>
      <c r="F21" s="194">
        <f>131695*('PPI Adj'!D6)</f>
        <v>153688.065</v>
      </c>
      <c r="G21" s="196">
        <f>129521*('PPI Adj'!D6)</f>
        <v>151151.00700000001</v>
      </c>
      <c r="H21" s="196">
        <f>140295*('PPI Adj'!D6)</f>
        <v>163724.26500000001</v>
      </c>
    </row>
    <row r="22" spans="1:8" ht="26.1" customHeight="1" thickBot="1" x14ac:dyDescent="0.25">
      <c r="A22" s="65" t="s">
        <v>41</v>
      </c>
      <c r="B22" s="361" t="s">
        <v>164</v>
      </c>
      <c r="C22" s="362"/>
      <c r="D22" s="363"/>
      <c r="E22" s="1"/>
      <c r="F22" s="224">
        <v>16</v>
      </c>
      <c r="G22" s="310">
        <v>16</v>
      </c>
      <c r="H22" s="310">
        <v>16</v>
      </c>
    </row>
    <row r="23" spans="1:8" ht="13.5" thickBot="1" x14ac:dyDescent="0.25">
      <c r="A23" s="137"/>
      <c r="B23" s="1"/>
      <c r="C23" s="1"/>
      <c r="D23" s="1"/>
      <c r="E23" s="1"/>
      <c r="F23" s="14"/>
      <c r="G23" s="3"/>
      <c r="H23" s="3"/>
    </row>
    <row r="24" spans="1:8" s="9" customFormat="1" ht="15.75" customHeight="1" thickBot="1" x14ac:dyDescent="0.25">
      <c r="A24" s="364" t="s">
        <v>165</v>
      </c>
      <c r="B24" s="365"/>
      <c r="C24" s="365"/>
      <c r="D24" s="366"/>
      <c r="E24" s="44"/>
      <c r="F24" s="165" t="s">
        <v>394</v>
      </c>
      <c r="G24" s="165" t="s">
        <v>394</v>
      </c>
      <c r="H24" s="165" t="s">
        <v>394</v>
      </c>
    </row>
    <row r="25" spans="1:8" s="3" customFormat="1" ht="15" customHeight="1" thickBot="1" x14ac:dyDescent="0.3">
      <c r="A25" s="36" t="s">
        <v>6</v>
      </c>
      <c r="B25" s="25" t="s">
        <v>7</v>
      </c>
      <c r="C25" s="367" t="s">
        <v>166</v>
      </c>
      <c r="D25" s="368"/>
      <c r="E25" s="45"/>
      <c r="F25" s="102" t="s">
        <v>19</v>
      </c>
      <c r="G25" s="102" t="s">
        <v>393</v>
      </c>
      <c r="H25" s="102" t="s">
        <v>439</v>
      </c>
    </row>
    <row r="26" spans="1:8" s="15" customFormat="1" ht="81.599999999999994" customHeight="1" thickBot="1" x14ac:dyDescent="0.3">
      <c r="A26" s="73" t="s">
        <v>8</v>
      </c>
      <c r="B26" s="30" t="s">
        <v>414</v>
      </c>
      <c r="C26" s="351" t="s">
        <v>118</v>
      </c>
      <c r="D26" s="352"/>
      <c r="E26" s="40"/>
      <c r="F26" s="174">
        <v>27800</v>
      </c>
      <c r="G26" s="174">
        <v>27800</v>
      </c>
      <c r="H26" s="174">
        <v>27800</v>
      </c>
    </row>
    <row r="27" spans="1:8" s="15" customFormat="1" x14ac:dyDescent="0.25">
      <c r="A27" s="353" t="s">
        <v>21</v>
      </c>
      <c r="B27" s="355" t="s">
        <v>422</v>
      </c>
      <c r="C27" s="357" t="s">
        <v>67</v>
      </c>
      <c r="D27" s="358"/>
      <c r="E27" s="40"/>
      <c r="F27" s="176">
        <v>8</v>
      </c>
      <c r="G27" s="176">
        <v>8</v>
      </c>
      <c r="H27" s="176">
        <v>8</v>
      </c>
    </row>
    <row r="28" spans="1:8" s="15" customFormat="1" ht="13.5" thickBot="1" x14ac:dyDescent="0.3">
      <c r="A28" s="354"/>
      <c r="B28" s="356"/>
      <c r="C28" s="351" t="s">
        <v>68</v>
      </c>
      <c r="D28" s="352"/>
      <c r="E28" s="40"/>
      <c r="F28" s="174">
        <v>48</v>
      </c>
      <c r="G28" s="174">
        <v>48</v>
      </c>
      <c r="H28" s="174">
        <v>48</v>
      </c>
    </row>
    <row r="29" spans="1:8" s="15" customFormat="1" ht="13.5" thickBot="1" x14ac:dyDescent="0.3">
      <c r="A29" s="74" t="s">
        <v>123</v>
      </c>
      <c r="B29" s="31" t="s">
        <v>108</v>
      </c>
      <c r="C29" s="402"/>
      <c r="D29" s="403"/>
      <c r="E29" s="179"/>
      <c r="F29" s="175"/>
      <c r="G29" s="175"/>
      <c r="H29" s="175"/>
    </row>
    <row r="30" spans="1:8" s="15" customFormat="1" x14ac:dyDescent="0.25">
      <c r="A30" s="353" t="s">
        <v>59</v>
      </c>
      <c r="B30" s="355"/>
      <c r="C30" s="357" t="s">
        <v>58</v>
      </c>
      <c r="D30" s="358"/>
      <c r="E30" s="40"/>
      <c r="F30" s="176">
        <v>218</v>
      </c>
      <c r="G30" s="176">
        <v>218</v>
      </c>
      <c r="H30" s="176">
        <v>218</v>
      </c>
    </row>
    <row r="31" spans="1:8" s="15" customFormat="1" x14ac:dyDescent="0.25">
      <c r="A31" s="371"/>
      <c r="B31" s="372"/>
      <c r="C31" s="373" t="s">
        <v>57</v>
      </c>
      <c r="D31" s="374"/>
      <c r="E31" s="40"/>
      <c r="F31" s="167">
        <v>381.14</v>
      </c>
      <c r="G31" s="167">
        <v>381.14</v>
      </c>
      <c r="H31" s="167">
        <v>381.14</v>
      </c>
    </row>
    <row r="32" spans="1:8" s="15" customFormat="1" x14ac:dyDescent="0.25">
      <c r="A32" s="371"/>
      <c r="B32" s="372"/>
      <c r="C32" s="373" t="s">
        <v>69</v>
      </c>
      <c r="D32" s="374"/>
      <c r="E32" s="40"/>
      <c r="F32" s="167">
        <v>90</v>
      </c>
      <c r="G32" s="167">
        <v>90</v>
      </c>
      <c r="H32" s="167">
        <v>90</v>
      </c>
    </row>
    <row r="33" spans="1:8" s="15" customFormat="1" x14ac:dyDescent="0.25">
      <c r="A33" s="371"/>
      <c r="B33" s="372"/>
      <c r="C33" s="375" t="s">
        <v>70</v>
      </c>
      <c r="D33" s="376"/>
      <c r="E33" s="40"/>
      <c r="F33" s="167">
        <v>78</v>
      </c>
      <c r="G33" s="167">
        <v>78</v>
      </c>
      <c r="H33" s="167">
        <v>78</v>
      </c>
    </row>
    <row r="34" spans="1:8" s="15" customFormat="1" ht="13.5" thickBot="1" x14ac:dyDescent="0.3">
      <c r="A34" s="354"/>
      <c r="B34" s="356"/>
      <c r="C34" s="351" t="s">
        <v>111</v>
      </c>
      <c r="D34" s="352"/>
      <c r="E34" s="40"/>
      <c r="F34" s="174">
        <v>191.49</v>
      </c>
      <c r="G34" s="174">
        <v>191.49</v>
      </c>
      <c r="H34" s="174">
        <v>191.49</v>
      </c>
    </row>
    <row r="35" spans="1:8" s="15" customFormat="1" ht="17.45" customHeight="1" thickBot="1" x14ac:dyDescent="0.3">
      <c r="A35" s="74" t="s">
        <v>359</v>
      </c>
      <c r="B35" s="31" t="s">
        <v>358</v>
      </c>
      <c r="C35" s="402"/>
      <c r="D35" s="403"/>
      <c r="E35" s="179"/>
      <c r="F35" s="175"/>
      <c r="G35" s="175"/>
      <c r="H35" s="175"/>
    </row>
    <row r="36" spans="1:8" s="15" customFormat="1" x14ac:dyDescent="0.25">
      <c r="A36" s="353" t="s">
        <v>11</v>
      </c>
      <c r="B36" s="355"/>
      <c r="C36" s="357" t="s">
        <v>24</v>
      </c>
      <c r="D36" s="358"/>
      <c r="E36" s="40"/>
      <c r="F36" s="176">
        <v>8000</v>
      </c>
      <c r="G36" s="176">
        <v>8000</v>
      </c>
      <c r="H36" s="176">
        <v>8000</v>
      </c>
    </row>
    <row r="37" spans="1:8" s="15" customFormat="1" ht="13.5" thickBot="1" x14ac:dyDescent="0.3">
      <c r="A37" s="354"/>
      <c r="B37" s="356"/>
      <c r="C37" s="351" t="s">
        <v>22</v>
      </c>
      <c r="D37" s="352"/>
      <c r="E37" s="40"/>
      <c r="F37" s="174">
        <v>8000</v>
      </c>
      <c r="G37" s="174">
        <v>8000</v>
      </c>
      <c r="H37" s="174">
        <v>8000</v>
      </c>
    </row>
    <row r="38" spans="1:8" s="15" customFormat="1" x14ac:dyDescent="0.25">
      <c r="A38" s="353" t="s">
        <v>16</v>
      </c>
      <c r="B38" s="355"/>
      <c r="C38" s="357" t="s">
        <v>24</v>
      </c>
      <c r="D38" s="358"/>
      <c r="E38" s="40"/>
      <c r="F38" s="176">
        <v>19800</v>
      </c>
      <c r="G38" s="176">
        <v>19800</v>
      </c>
      <c r="H38" s="176">
        <v>19800</v>
      </c>
    </row>
    <row r="39" spans="1:8" s="15" customFormat="1" ht="13.5" thickBot="1" x14ac:dyDescent="0.3">
      <c r="A39" s="354"/>
      <c r="B39" s="356"/>
      <c r="C39" s="369" t="s">
        <v>23</v>
      </c>
      <c r="D39" s="370"/>
      <c r="E39" s="40"/>
      <c r="F39" s="174">
        <v>19800</v>
      </c>
      <c r="G39" s="174">
        <v>19800</v>
      </c>
      <c r="H39" s="174">
        <v>19800</v>
      </c>
    </row>
    <row r="40" spans="1:8" s="15" customFormat="1" ht="13.5" thickBot="1" x14ac:dyDescent="0.3">
      <c r="A40" s="74" t="s">
        <v>52</v>
      </c>
      <c r="B40" s="31" t="s">
        <v>53</v>
      </c>
      <c r="C40" s="402"/>
      <c r="D40" s="403"/>
      <c r="E40" s="179"/>
      <c r="F40" s="175"/>
      <c r="G40" s="175"/>
      <c r="H40" s="175"/>
    </row>
    <row r="41" spans="1:8" s="15" customFormat="1" x14ac:dyDescent="0.25">
      <c r="A41" s="353" t="s">
        <v>354</v>
      </c>
      <c r="B41" s="355" t="s">
        <v>357</v>
      </c>
      <c r="C41" s="357" t="s">
        <v>356</v>
      </c>
      <c r="D41" s="358"/>
      <c r="E41" s="40"/>
      <c r="F41" s="176" t="s">
        <v>450</v>
      </c>
      <c r="G41" s="176" t="s">
        <v>450</v>
      </c>
      <c r="H41" s="176" t="s">
        <v>450</v>
      </c>
    </row>
    <row r="42" spans="1:8" s="15" customFormat="1" ht="14.45" customHeight="1" x14ac:dyDescent="0.25">
      <c r="A42" s="371"/>
      <c r="B42" s="372"/>
      <c r="C42" s="373" t="s">
        <v>355</v>
      </c>
      <c r="D42" s="374"/>
      <c r="E42" s="40"/>
      <c r="F42" s="167" t="s">
        <v>451</v>
      </c>
      <c r="G42" s="167" t="s">
        <v>451</v>
      </c>
      <c r="H42" s="167" t="s">
        <v>451</v>
      </c>
    </row>
    <row r="43" spans="1:8" s="15" customFormat="1" ht="94.5" customHeight="1" thickBot="1" x14ac:dyDescent="0.3">
      <c r="A43" s="354"/>
      <c r="B43" s="372"/>
      <c r="C43" s="369"/>
      <c r="D43" s="370"/>
      <c r="E43" s="40"/>
      <c r="F43" s="181"/>
      <c r="G43" s="181"/>
      <c r="H43" s="181"/>
    </row>
    <row r="44" spans="1:8" s="15" customFormat="1" ht="29.45" customHeight="1" thickBot="1" x14ac:dyDescent="0.3">
      <c r="A44" s="74" t="s">
        <v>354</v>
      </c>
      <c r="B44" s="31" t="s">
        <v>353</v>
      </c>
      <c r="C44" s="402"/>
      <c r="D44" s="403"/>
      <c r="E44" s="179"/>
      <c r="F44" s="175"/>
      <c r="G44" s="175"/>
      <c r="H44" s="175"/>
    </row>
    <row r="45" spans="1:8" s="15" customFormat="1" ht="13.5" thickBot="1" x14ac:dyDescent="0.3">
      <c r="A45" s="377" t="s">
        <v>12</v>
      </c>
      <c r="B45" s="378" t="s">
        <v>142</v>
      </c>
      <c r="C45" s="357" t="s">
        <v>175</v>
      </c>
      <c r="D45" s="358"/>
      <c r="E45" s="40"/>
      <c r="F45" s="176" t="s">
        <v>471</v>
      </c>
      <c r="G45" s="176" t="s">
        <v>471</v>
      </c>
      <c r="H45" s="176" t="s">
        <v>471</v>
      </c>
    </row>
    <row r="46" spans="1:8" s="15" customFormat="1" ht="13.5" thickBot="1" x14ac:dyDescent="0.3">
      <c r="A46" s="377"/>
      <c r="B46" s="378"/>
      <c r="C46" s="373" t="s">
        <v>176</v>
      </c>
      <c r="D46" s="374"/>
      <c r="E46" s="40"/>
      <c r="F46" s="167">
        <v>5677</v>
      </c>
      <c r="G46" s="168">
        <v>5677</v>
      </c>
      <c r="H46" s="168">
        <v>5677</v>
      </c>
    </row>
    <row r="47" spans="1:8" s="15" customFormat="1" ht="13.5" thickBot="1" x14ac:dyDescent="0.3">
      <c r="A47" s="377"/>
      <c r="B47" s="378"/>
      <c r="C47" s="373" t="s">
        <v>177</v>
      </c>
      <c r="D47" s="374"/>
      <c r="E47" s="40"/>
      <c r="F47" s="182" t="s">
        <v>471</v>
      </c>
      <c r="G47" s="183" t="s">
        <v>471</v>
      </c>
      <c r="H47" s="183" t="s">
        <v>471</v>
      </c>
    </row>
    <row r="48" spans="1:8" s="15" customFormat="1" ht="13.5" thickBot="1" x14ac:dyDescent="0.3">
      <c r="A48" s="377"/>
      <c r="B48" s="378"/>
      <c r="C48" s="373" t="s">
        <v>178</v>
      </c>
      <c r="D48" s="374"/>
      <c r="E48" s="40"/>
      <c r="F48" s="167">
        <v>5355</v>
      </c>
      <c r="G48" s="168">
        <v>5355</v>
      </c>
      <c r="H48" s="168">
        <v>5355</v>
      </c>
    </row>
    <row r="49" spans="1:8" s="15" customFormat="1" ht="13.5" thickBot="1" x14ac:dyDescent="0.3">
      <c r="A49" s="377"/>
      <c r="B49" s="378"/>
      <c r="C49" s="373" t="s">
        <v>112</v>
      </c>
      <c r="D49" s="374"/>
      <c r="E49" s="40"/>
      <c r="F49" s="167">
        <v>7372115809</v>
      </c>
      <c r="G49" s="168">
        <v>7372115809</v>
      </c>
      <c r="H49" s="168">
        <v>7372115809</v>
      </c>
    </row>
    <row r="50" spans="1:8" s="15" customFormat="1" ht="13.5" thickBot="1" x14ac:dyDescent="0.3">
      <c r="A50" s="377"/>
      <c r="B50" s="378"/>
      <c r="C50" s="373" t="s">
        <v>113</v>
      </c>
      <c r="D50" s="374"/>
      <c r="E50" s="40"/>
      <c r="F50" s="167" t="s">
        <v>452</v>
      </c>
      <c r="G50" s="168" t="s">
        <v>452</v>
      </c>
      <c r="H50" s="168" t="s">
        <v>452</v>
      </c>
    </row>
    <row r="51" spans="1:8" s="15" customFormat="1" ht="13.5" thickBot="1" x14ac:dyDescent="0.3">
      <c r="A51" s="377"/>
      <c r="B51" s="378"/>
      <c r="C51" s="375" t="s">
        <v>114</v>
      </c>
      <c r="D51" s="376"/>
      <c r="E51" s="40"/>
      <c r="F51" s="167">
        <v>7372115809</v>
      </c>
      <c r="G51" s="168">
        <v>7372115809</v>
      </c>
      <c r="H51" s="168">
        <v>7372115809</v>
      </c>
    </row>
    <row r="52" spans="1:8" s="15" customFormat="1" ht="15.6" customHeight="1" thickBot="1" x14ac:dyDescent="0.3">
      <c r="A52" s="377"/>
      <c r="B52" s="378"/>
      <c r="C52" s="351" t="s">
        <v>115</v>
      </c>
      <c r="D52" s="352"/>
      <c r="E52" s="40"/>
      <c r="F52" s="174" t="s">
        <v>452</v>
      </c>
      <c r="G52" s="178" t="s">
        <v>452</v>
      </c>
      <c r="H52" s="178" t="s">
        <v>452</v>
      </c>
    </row>
    <row r="53" spans="1:8" s="15" customFormat="1" x14ac:dyDescent="0.25">
      <c r="A53" s="353" t="s">
        <v>10</v>
      </c>
      <c r="B53" s="355" t="s">
        <v>352</v>
      </c>
      <c r="C53" s="357" t="s">
        <v>116</v>
      </c>
      <c r="D53" s="358"/>
      <c r="E53" s="40"/>
      <c r="F53" s="176">
        <v>6</v>
      </c>
      <c r="G53" s="177">
        <v>6</v>
      </c>
      <c r="H53" s="177">
        <v>6</v>
      </c>
    </row>
    <row r="54" spans="1:8" s="15" customFormat="1" x14ac:dyDescent="0.25">
      <c r="A54" s="371"/>
      <c r="B54" s="372"/>
      <c r="C54" s="373" t="s">
        <v>117</v>
      </c>
      <c r="D54" s="374"/>
      <c r="E54" s="40"/>
      <c r="F54" s="167" t="s">
        <v>409</v>
      </c>
      <c r="G54" s="168" t="s">
        <v>409</v>
      </c>
      <c r="H54" s="168" t="s">
        <v>409</v>
      </c>
    </row>
    <row r="55" spans="1:8" s="15" customFormat="1" ht="13.5" thickBot="1" x14ac:dyDescent="0.3">
      <c r="A55" s="371"/>
      <c r="B55" s="372"/>
      <c r="C55" s="369" t="s">
        <v>71</v>
      </c>
      <c r="D55" s="370"/>
      <c r="E55" s="40"/>
      <c r="F55" s="181" t="s">
        <v>453</v>
      </c>
      <c r="G55" s="184" t="s">
        <v>453</v>
      </c>
      <c r="H55" s="184" t="s">
        <v>453</v>
      </c>
    </row>
    <row r="56" spans="1:8" s="15" customFormat="1" ht="81.599999999999994" customHeight="1" thickBot="1" x14ac:dyDescent="0.3">
      <c r="A56" s="75" t="s">
        <v>9</v>
      </c>
      <c r="B56" s="29" t="s">
        <v>408</v>
      </c>
      <c r="C56" s="375"/>
      <c r="D56" s="376"/>
      <c r="E56" s="40"/>
      <c r="F56" s="176"/>
      <c r="G56" s="180"/>
      <c r="H56" s="180"/>
    </row>
    <row r="57" spans="1:8" s="15" customFormat="1" ht="28.5" customHeight="1" thickBot="1" x14ac:dyDescent="0.3">
      <c r="A57" s="75" t="s">
        <v>407</v>
      </c>
      <c r="B57" s="29" t="s">
        <v>406</v>
      </c>
      <c r="C57" s="402"/>
      <c r="D57" s="403"/>
      <c r="E57" s="179"/>
      <c r="F57" s="185"/>
      <c r="G57" s="177"/>
      <c r="H57" s="177"/>
    </row>
    <row r="58" spans="1:8" s="15" customFormat="1" ht="25.5" x14ac:dyDescent="0.25">
      <c r="A58" s="353" t="s">
        <v>25</v>
      </c>
      <c r="B58" s="355" t="s">
        <v>93</v>
      </c>
      <c r="C58" s="357" t="s">
        <v>72</v>
      </c>
      <c r="D58" s="358"/>
      <c r="E58" s="40"/>
      <c r="F58" s="176" t="s">
        <v>454</v>
      </c>
      <c r="G58" s="177" t="s">
        <v>454</v>
      </c>
      <c r="H58" s="177" t="s">
        <v>454</v>
      </c>
    </row>
    <row r="59" spans="1:8" s="15" customFormat="1" ht="70.5" customHeight="1" thickBot="1" x14ac:dyDescent="0.3">
      <c r="A59" s="354"/>
      <c r="B59" s="356"/>
      <c r="C59" s="351" t="s">
        <v>73</v>
      </c>
      <c r="D59" s="352"/>
      <c r="E59" s="40"/>
      <c r="F59" s="174">
        <v>240</v>
      </c>
      <c r="G59" s="178">
        <v>240</v>
      </c>
      <c r="H59" s="178">
        <v>240</v>
      </c>
    </row>
    <row r="60" spans="1:8" s="15" customFormat="1" x14ac:dyDescent="0.25">
      <c r="A60" s="353" t="s">
        <v>26</v>
      </c>
      <c r="B60" s="355" t="s">
        <v>405</v>
      </c>
      <c r="C60" s="357" t="s">
        <v>74</v>
      </c>
      <c r="D60" s="358"/>
      <c r="E60" s="40"/>
      <c r="F60" s="176" t="s">
        <v>404</v>
      </c>
      <c r="G60" s="177" t="s">
        <v>404</v>
      </c>
      <c r="H60" s="177" t="s">
        <v>404</v>
      </c>
    </row>
    <row r="61" spans="1:8" s="15" customFormat="1" x14ac:dyDescent="0.25">
      <c r="A61" s="371"/>
      <c r="B61" s="372"/>
      <c r="C61" s="373" t="s">
        <v>75</v>
      </c>
      <c r="D61" s="374"/>
      <c r="E61" s="40"/>
      <c r="F61" s="167">
        <v>3</v>
      </c>
      <c r="G61" s="168">
        <v>3</v>
      </c>
      <c r="H61" s="168">
        <v>3</v>
      </c>
    </row>
    <row r="62" spans="1:8" s="15" customFormat="1" ht="32.25" customHeight="1" thickBot="1" x14ac:dyDescent="0.3">
      <c r="A62" s="354"/>
      <c r="B62" s="356"/>
      <c r="C62" s="351" t="s">
        <v>403</v>
      </c>
      <c r="D62" s="352"/>
      <c r="E62" s="40"/>
      <c r="F62" s="174">
        <v>2850</v>
      </c>
      <c r="G62" s="187">
        <v>2850</v>
      </c>
      <c r="H62" s="187">
        <v>2850</v>
      </c>
    </row>
    <row r="63" spans="1:8" s="15" customFormat="1" ht="20.100000000000001" customHeight="1" thickBot="1" x14ac:dyDescent="0.3">
      <c r="A63" s="74" t="s">
        <v>44</v>
      </c>
      <c r="B63" s="31" t="s">
        <v>45</v>
      </c>
      <c r="C63" s="402"/>
      <c r="D63" s="403"/>
      <c r="E63" s="179"/>
      <c r="F63" s="185"/>
      <c r="G63" s="185"/>
      <c r="H63" s="185"/>
    </row>
    <row r="64" spans="1:8" s="15" customFormat="1" ht="28.5" customHeight="1" thickBot="1" x14ac:dyDescent="0.3">
      <c r="A64" s="74" t="s">
        <v>44</v>
      </c>
      <c r="B64" s="31" t="s">
        <v>63</v>
      </c>
      <c r="C64" s="402"/>
      <c r="D64" s="403"/>
      <c r="E64" s="179"/>
      <c r="F64" s="185"/>
      <c r="G64" s="185"/>
      <c r="H64" s="185"/>
    </row>
    <row r="65" spans="1:8" s="15" customFormat="1" ht="31.5" customHeight="1" thickBot="1" x14ac:dyDescent="0.3">
      <c r="A65" s="74" t="s">
        <v>44</v>
      </c>
      <c r="B65" s="31" t="s">
        <v>64</v>
      </c>
      <c r="C65" s="402"/>
      <c r="D65" s="403"/>
      <c r="E65" s="179"/>
      <c r="F65" s="185"/>
      <c r="G65" s="185"/>
      <c r="H65" s="185"/>
    </row>
    <row r="66" spans="1:8" s="15" customFormat="1" ht="30.95" customHeight="1" thickBot="1" x14ac:dyDescent="0.3">
      <c r="A66" s="74" t="s">
        <v>50</v>
      </c>
      <c r="B66" s="31" t="s">
        <v>351</v>
      </c>
      <c r="C66" s="402"/>
      <c r="D66" s="403"/>
      <c r="E66" s="179"/>
      <c r="F66" s="185"/>
      <c r="G66" s="185"/>
      <c r="H66" s="185"/>
    </row>
    <row r="67" spans="1:8" s="15" customFormat="1" ht="17.45" customHeight="1" thickBot="1" x14ac:dyDescent="0.3">
      <c r="A67" s="74" t="s">
        <v>27</v>
      </c>
      <c r="B67" s="31" t="s">
        <v>350</v>
      </c>
      <c r="C67" s="379" t="s">
        <v>77</v>
      </c>
      <c r="D67" s="380"/>
      <c r="E67" s="40"/>
      <c r="F67" s="175" t="s">
        <v>402</v>
      </c>
      <c r="G67" s="175" t="s">
        <v>402</v>
      </c>
      <c r="H67" s="175" t="s">
        <v>402</v>
      </c>
    </row>
    <row r="68" spans="1:8" s="15" customFormat="1" ht="54.6" customHeight="1" thickBot="1" x14ac:dyDescent="0.3">
      <c r="A68" s="74" t="s">
        <v>349</v>
      </c>
      <c r="B68" s="31" t="s">
        <v>348</v>
      </c>
      <c r="C68" s="379"/>
      <c r="D68" s="380"/>
      <c r="E68" s="40"/>
      <c r="F68" s="175"/>
      <c r="G68" s="185"/>
      <c r="H68" s="185"/>
    </row>
    <row r="69" spans="1:8" s="15" customFormat="1" ht="15" customHeight="1" x14ac:dyDescent="0.25">
      <c r="A69" s="353" t="s">
        <v>28</v>
      </c>
      <c r="B69" s="355" t="s">
        <v>400</v>
      </c>
      <c r="C69" s="411" t="s">
        <v>399</v>
      </c>
      <c r="D69" s="358"/>
      <c r="E69" s="40"/>
      <c r="F69" s="176">
        <v>65</v>
      </c>
      <c r="G69" s="176">
        <v>65</v>
      </c>
      <c r="H69" s="176">
        <v>65</v>
      </c>
    </row>
    <row r="70" spans="1:8" s="15" customFormat="1" ht="39" thickBot="1" x14ac:dyDescent="0.3">
      <c r="A70" s="354"/>
      <c r="B70" s="356"/>
      <c r="C70" s="407" t="s">
        <v>398</v>
      </c>
      <c r="D70" s="352"/>
      <c r="E70" s="40"/>
      <c r="F70" s="174" t="s">
        <v>397</v>
      </c>
      <c r="G70" s="174" t="s">
        <v>397</v>
      </c>
      <c r="H70" s="174" t="s">
        <v>397</v>
      </c>
    </row>
    <row r="71" spans="1:8" s="15" customFormat="1" ht="42.6" customHeight="1" thickBot="1" x14ac:dyDescent="0.3">
      <c r="A71" s="74" t="s">
        <v>51</v>
      </c>
      <c r="B71" s="31" t="s">
        <v>347</v>
      </c>
      <c r="C71" s="402"/>
      <c r="D71" s="403"/>
      <c r="E71" s="179"/>
      <c r="F71" s="175"/>
      <c r="G71" s="175"/>
      <c r="H71" s="175"/>
    </row>
    <row r="72" spans="1:8" s="15" customFormat="1" ht="41.1" customHeight="1" thickBot="1" x14ac:dyDescent="0.3">
      <c r="A72" s="74" t="s">
        <v>54</v>
      </c>
      <c r="B72" s="31" t="s">
        <v>80</v>
      </c>
      <c r="C72" s="402"/>
      <c r="D72" s="403"/>
      <c r="E72" s="179"/>
      <c r="F72" s="175"/>
      <c r="G72" s="175"/>
      <c r="H72" s="175"/>
    </row>
    <row r="73" spans="1:8" s="15" customFormat="1" ht="82.5" customHeight="1" thickBot="1" x14ac:dyDescent="0.3">
      <c r="A73" s="74" t="s">
        <v>29</v>
      </c>
      <c r="B73" s="31" t="s">
        <v>346</v>
      </c>
      <c r="C73" s="402"/>
      <c r="D73" s="403"/>
      <c r="E73" s="179"/>
      <c r="F73" s="175"/>
      <c r="G73" s="175"/>
      <c r="H73" s="175"/>
    </row>
    <row r="74" spans="1:8" s="15" customFormat="1" ht="68.45" customHeight="1" thickBot="1" x14ac:dyDescent="0.3">
      <c r="A74" s="74" t="s">
        <v>31</v>
      </c>
      <c r="B74" s="31" t="s">
        <v>345</v>
      </c>
      <c r="C74" s="379" t="s">
        <v>30</v>
      </c>
      <c r="D74" s="380"/>
      <c r="E74" s="40"/>
      <c r="F74" s="175" t="s">
        <v>396</v>
      </c>
      <c r="G74" s="175" t="s">
        <v>396</v>
      </c>
      <c r="H74" s="175" t="s">
        <v>396</v>
      </c>
    </row>
    <row r="75" spans="1:8" s="15" customFormat="1" ht="29.45" customHeight="1" thickBot="1" x14ac:dyDescent="0.3">
      <c r="A75" s="74" t="s">
        <v>55</v>
      </c>
      <c r="B75" s="31" t="s">
        <v>95</v>
      </c>
      <c r="C75" s="402"/>
      <c r="D75" s="403"/>
      <c r="E75" s="179"/>
      <c r="F75" s="175"/>
      <c r="G75" s="175"/>
      <c r="H75" s="175"/>
    </row>
    <row r="76" spans="1:8" s="15" customFormat="1" ht="30" customHeight="1" thickBot="1" x14ac:dyDescent="0.3">
      <c r="A76" s="74" t="s">
        <v>32</v>
      </c>
      <c r="B76" s="31" t="s">
        <v>96</v>
      </c>
      <c r="C76" s="379" t="s">
        <v>30</v>
      </c>
      <c r="D76" s="380"/>
      <c r="E76" s="40"/>
      <c r="F76" s="175" t="s">
        <v>455</v>
      </c>
      <c r="G76" s="175" t="s">
        <v>455</v>
      </c>
      <c r="H76" s="175" t="s">
        <v>455</v>
      </c>
    </row>
    <row r="77" spans="1:8" s="15" customFormat="1" ht="42" customHeight="1" thickBot="1" x14ac:dyDescent="0.3">
      <c r="A77" s="74" t="s">
        <v>56</v>
      </c>
      <c r="B77" s="31" t="s">
        <v>168</v>
      </c>
      <c r="C77" s="402"/>
      <c r="D77" s="403"/>
      <c r="E77" s="179"/>
      <c r="F77" s="175"/>
      <c r="G77" s="175"/>
      <c r="H77" s="175"/>
    </row>
    <row r="78" spans="1:8" s="15" customFormat="1" ht="29.45" customHeight="1" thickBot="1" x14ac:dyDescent="0.3">
      <c r="A78" s="74" t="s">
        <v>48</v>
      </c>
      <c r="B78" s="31" t="s">
        <v>47</v>
      </c>
      <c r="C78" s="402"/>
      <c r="D78" s="403"/>
      <c r="E78" s="179"/>
      <c r="F78" s="175"/>
      <c r="G78" s="175"/>
      <c r="H78" s="175"/>
    </row>
    <row r="79" spans="1:8" s="15" customFormat="1" ht="30.6" customHeight="1" thickBot="1" x14ac:dyDescent="0.3">
      <c r="A79" s="74" t="s">
        <v>49</v>
      </c>
      <c r="B79" s="31" t="s">
        <v>103</v>
      </c>
      <c r="C79" s="402"/>
      <c r="D79" s="403"/>
      <c r="E79" s="179"/>
      <c r="F79" s="175"/>
      <c r="G79" s="175"/>
      <c r="H79" s="175"/>
    </row>
    <row r="80" spans="1:8" s="15" customFormat="1" ht="28.5" customHeight="1" thickBot="1" x14ac:dyDescent="0.3">
      <c r="A80" s="74" t="s">
        <v>46</v>
      </c>
      <c r="B80" s="31" t="s">
        <v>81</v>
      </c>
      <c r="C80" s="402"/>
      <c r="D80" s="403"/>
      <c r="E80" s="179"/>
      <c r="F80" s="175"/>
      <c r="G80" s="175"/>
      <c r="H80" s="175"/>
    </row>
    <row r="81" spans="1:8" ht="13.5" thickBot="1" x14ac:dyDescent="0.25">
      <c r="G81" s="3"/>
      <c r="H81" s="3"/>
    </row>
    <row r="82" spans="1:8" s="19" customFormat="1" ht="18" customHeight="1" thickBot="1" x14ac:dyDescent="0.3">
      <c r="A82" s="364" t="s">
        <v>169</v>
      </c>
      <c r="B82" s="365"/>
      <c r="C82" s="365"/>
      <c r="D82" s="366"/>
      <c r="E82" s="44"/>
      <c r="F82" s="165" t="s">
        <v>394</v>
      </c>
      <c r="G82" s="165" t="s">
        <v>394</v>
      </c>
      <c r="H82" s="165" t="s">
        <v>394</v>
      </c>
    </row>
    <row r="83" spans="1:8" s="3" customFormat="1" ht="15" customHeight="1" thickBot="1" x14ac:dyDescent="0.3">
      <c r="A83" s="381" t="s">
        <v>170</v>
      </c>
      <c r="B83" s="382"/>
      <c r="C83" s="382"/>
      <c r="D83" s="383"/>
      <c r="E83" s="45"/>
      <c r="F83" s="102" t="s">
        <v>19</v>
      </c>
      <c r="G83" s="102" t="s">
        <v>393</v>
      </c>
      <c r="H83" s="102" t="s">
        <v>439</v>
      </c>
    </row>
    <row r="84" spans="1:8" s="15" customFormat="1" x14ac:dyDescent="0.25">
      <c r="A84" s="384" t="s">
        <v>83</v>
      </c>
      <c r="B84" s="385"/>
      <c r="C84" s="385"/>
      <c r="D84" s="386"/>
      <c r="E84" s="179"/>
      <c r="F84" s="200">
        <f>-500*('PPI Adj'!D6)</f>
        <v>-583.5</v>
      </c>
      <c r="G84" s="200">
        <f>-500*('PPI Adj'!D6)</f>
        <v>-583.5</v>
      </c>
      <c r="H84" s="200">
        <f>-500*('PPI Adj'!D6)</f>
        <v>-583.5</v>
      </c>
    </row>
    <row r="85" spans="1:8" s="15" customFormat="1" x14ac:dyDescent="0.25">
      <c r="A85" s="387" t="s">
        <v>34</v>
      </c>
      <c r="B85" s="388"/>
      <c r="C85" s="388"/>
      <c r="D85" s="389"/>
      <c r="E85" s="40"/>
      <c r="F85" s="197">
        <f>361*('PPI Adj'!D6)</f>
        <v>421.28700000000003</v>
      </c>
      <c r="G85" s="197">
        <f>361*('PPI Adj'!D6)</f>
        <v>421.28700000000003</v>
      </c>
      <c r="H85" s="197">
        <f>361*('PPI Adj'!D6)</f>
        <v>421.28700000000003</v>
      </c>
    </row>
    <row r="86" spans="1:8" s="15" customFormat="1" x14ac:dyDescent="0.25">
      <c r="A86" s="387" t="s">
        <v>35</v>
      </c>
      <c r="B86" s="388"/>
      <c r="C86" s="388"/>
      <c r="D86" s="389"/>
      <c r="E86" s="179"/>
      <c r="F86" s="197">
        <f>525*('PPI Adj'!D6)</f>
        <v>612.67500000000007</v>
      </c>
      <c r="G86" s="197">
        <f>525*('PPI Adj'!D6)</f>
        <v>612.67500000000007</v>
      </c>
      <c r="H86" s="197">
        <f>525*('PPI Adj'!D6)</f>
        <v>612.67500000000007</v>
      </c>
    </row>
    <row r="87" spans="1:8" s="15" customFormat="1" x14ac:dyDescent="0.25">
      <c r="A87" s="387" t="s">
        <v>36</v>
      </c>
      <c r="B87" s="388"/>
      <c r="C87" s="388"/>
      <c r="D87" s="389"/>
      <c r="E87" s="40"/>
      <c r="F87" s="197" t="s">
        <v>311</v>
      </c>
      <c r="G87" s="197" t="s">
        <v>311</v>
      </c>
      <c r="H87" s="197" t="s">
        <v>311</v>
      </c>
    </row>
    <row r="88" spans="1:8" s="15" customFormat="1" x14ac:dyDescent="0.25">
      <c r="A88" s="387" t="s">
        <v>60</v>
      </c>
      <c r="B88" s="388"/>
      <c r="C88" s="388"/>
      <c r="D88" s="389"/>
      <c r="E88" s="40"/>
      <c r="F88" s="197">
        <f>250*('PPI Adj'!D6)</f>
        <v>291.75</v>
      </c>
      <c r="G88" s="197">
        <f>250*('PPI Adj'!D6)</f>
        <v>291.75</v>
      </c>
      <c r="H88" s="197">
        <f>250*('PPI Adj'!D6)</f>
        <v>291.75</v>
      </c>
    </row>
    <row r="89" spans="1:8" s="15" customFormat="1" x14ac:dyDescent="0.25">
      <c r="A89" s="387" t="s">
        <v>61</v>
      </c>
      <c r="B89" s="388"/>
      <c r="C89" s="388"/>
      <c r="D89" s="389"/>
      <c r="E89" s="40"/>
      <c r="F89" s="197" t="s">
        <v>311</v>
      </c>
      <c r="G89" s="197" t="s">
        <v>311</v>
      </c>
      <c r="H89" s="197" t="s">
        <v>311</v>
      </c>
    </row>
    <row r="90" spans="1:8" s="15" customFormat="1" x14ac:dyDescent="0.25">
      <c r="A90" s="387" t="s">
        <v>86</v>
      </c>
      <c r="B90" s="388"/>
      <c r="C90" s="388"/>
      <c r="D90" s="389"/>
      <c r="E90" s="40"/>
      <c r="F90" s="197">
        <f>300*('PPI Adj'!D6)</f>
        <v>350.1</v>
      </c>
      <c r="G90" s="197">
        <f>300*('PPI Adj'!D6)</f>
        <v>350.1</v>
      </c>
      <c r="H90" s="197">
        <f>300*('PPI Adj'!D6)</f>
        <v>350.1</v>
      </c>
    </row>
    <row r="91" spans="1:8" x14ac:dyDescent="0.2">
      <c r="A91" s="387" t="s">
        <v>85</v>
      </c>
      <c r="B91" s="388"/>
      <c r="C91" s="388"/>
      <c r="D91" s="389"/>
      <c r="E91" s="40"/>
      <c r="F91" s="197" t="s">
        <v>193</v>
      </c>
      <c r="G91" s="197" t="s">
        <v>193</v>
      </c>
      <c r="H91" s="197" t="s">
        <v>193</v>
      </c>
    </row>
    <row r="92" spans="1:8" x14ac:dyDescent="0.2">
      <c r="A92" s="387" t="s">
        <v>13</v>
      </c>
      <c r="B92" s="388"/>
      <c r="C92" s="388"/>
      <c r="D92" s="389"/>
      <c r="E92" s="40"/>
      <c r="F92" s="197">
        <f>8605*('PPI Adj'!D6)</f>
        <v>10042.035</v>
      </c>
      <c r="G92" s="197">
        <f>8605*('PPI Adj'!D6)</f>
        <v>10042.035</v>
      </c>
      <c r="H92" s="197">
        <f>8605*('PPI Adj'!D6)</f>
        <v>10042.035</v>
      </c>
    </row>
    <row r="93" spans="1:8" x14ac:dyDescent="0.2">
      <c r="A93" s="387" t="s">
        <v>37</v>
      </c>
      <c r="B93" s="388"/>
      <c r="C93" s="388"/>
      <c r="D93" s="389"/>
      <c r="E93" s="179"/>
      <c r="F93" s="197" t="s">
        <v>311</v>
      </c>
      <c r="G93" s="197" t="s">
        <v>311</v>
      </c>
      <c r="H93" s="197" t="s">
        <v>311</v>
      </c>
    </row>
    <row r="94" spans="1:8" x14ac:dyDescent="0.2">
      <c r="A94" s="387" t="s">
        <v>38</v>
      </c>
      <c r="B94" s="388"/>
      <c r="C94" s="388"/>
      <c r="D94" s="389"/>
      <c r="E94" s="179"/>
      <c r="F94" s="197">
        <f>790*('PPI Adj'!D6)</f>
        <v>921.93000000000006</v>
      </c>
      <c r="G94" s="197">
        <f>790*('PPI Adj'!D6)</f>
        <v>921.93000000000006</v>
      </c>
      <c r="H94" s="197">
        <f>790*('PPI Adj'!D6)</f>
        <v>921.93000000000006</v>
      </c>
    </row>
    <row r="95" spans="1:8" x14ac:dyDescent="0.2">
      <c r="A95" s="387" t="s">
        <v>336</v>
      </c>
      <c r="B95" s="388"/>
      <c r="C95" s="388"/>
      <c r="D95" s="389"/>
      <c r="E95" s="179"/>
      <c r="F95" s="197" t="s">
        <v>311</v>
      </c>
      <c r="G95" s="197" t="s">
        <v>311</v>
      </c>
      <c r="H95" s="197" t="s">
        <v>311</v>
      </c>
    </row>
    <row r="96" spans="1:8" x14ac:dyDescent="0.2">
      <c r="A96" s="387" t="s">
        <v>39</v>
      </c>
      <c r="B96" s="388"/>
      <c r="C96" s="388"/>
      <c r="D96" s="389"/>
      <c r="E96" s="40"/>
      <c r="F96" s="197">
        <f>48*('PPI Adj'!D6)</f>
        <v>56.016000000000005</v>
      </c>
      <c r="G96" s="197">
        <f>48*('PPI Adj'!D6)</f>
        <v>56.016000000000005</v>
      </c>
      <c r="H96" s="197">
        <f>48*('PPI Adj'!D6)</f>
        <v>56.016000000000005</v>
      </c>
    </row>
    <row r="97" spans="1:8" x14ac:dyDescent="0.2">
      <c r="A97" s="387" t="s">
        <v>88</v>
      </c>
      <c r="B97" s="388"/>
      <c r="C97" s="388"/>
      <c r="D97" s="389"/>
      <c r="E97" s="40"/>
      <c r="F97" s="197">
        <f>6902*('PPI Adj'!D6)</f>
        <v>8054.634</v>
      </c>
      <c r="G97" s="197">
        <f>6902*('PPI Adj'!D6)</f>
        <v>8054.634</v>
      </c>
      <c r="H97" s="197">
        <f>6902*('PPI Adj'!D6)</f>
        <v>8054.634</v>
      </c>
    </row>
    <row r="98" spans="1:8" x14ac:dyDescent="0.2">
      <c r="A98" s="387" t="s">
        <v>40</v>
      </c>
      <c r="B98" s="388"/>
      <c r="C98" s="388"/>
      <c r="D98" s="389"/>
      <c r="E98" s="40"/>
      <c r="F98" s="197">
        <f>781*('PPI Adj'!D6)</f>
        <v>911.42700000000002</v>
      </c>
      <c r="G98" s="197">
        <f>781*('PPI Adj'!D6)</f>
        <v>911.42700000000002</v>
      </c>
      <c r="H98" s="197">
        <f>781*('PPI Adj'!D6)</f>
        <v>911.42700000000002</v>
      </c>
    </row>
    <row r="99" spans="1:8" x14ac:dyDescent="0.2">
      <c r="A99" s="387" t="s">
        <v>14</v>
      </c>
      <c r="B99" s="388"/>
      <c r="C99" s="388"/>
      <c r="D99" s="389"/>
      <c r="E99" s="40"/>
      <c r="F99" s="197">
        <f>12300*('PPI Adj'!D6)</f>
        <v>14354.1</v>
      </c>
      <c r="G99" s="197">
        <f>12300*('PPI Adj'!D6)</f>
        <v>14354.1</v>
      </c>
      <c r="H99" s="197">
        <f>12300*('PPI Adj'!D6)</f>
        <v>14354.1</v>
      </c>
    </row>
    <row r="100" spans="1:8" x14ac:dyDescent="0.2">
      <c r="A100" s="387" t="s">
        <v>91</v>
      </c>
      <c r="B100" s="388"/>
      <c r="C100" s="388"/>
      <c r="D100" s="389"/>
      <c r="E100" s="40"/>
      <c r="F100" s="197">
        <f>3055*('PPI Adj'!D6)</f>
        <v>3565.1849999999999</v>
      </c>
      <c r="G100" s="197">
        <f>3055*('PPI Adj'!D6)</f>
        <v>3565.1849999999999</v>
      </c>
      <c r="H100" s="197">
        <f>3055*('PPI Adj'!D6)</f>
        <v>3565.1849999999999</v>
      </c>
    </row>
    <row r="101" spans="1:8" x14ac:dyDescent="0.2">
      <c r="A101" s="404" t="s">
        <v>456</v>
      </c>
      <c r="B101" s="405"/>
      <c r="C101" s="405"/>
      <c r="D101" s="406"/>
      <c r="E101" s="40"/>
      <c r="F101" s="198">
        <f>-893*('PPI Adj'!D6)</f>
        <v>-1042.1310000000001</v>
      </c>
      <c r="G101" s="198">
        <f>-893*('PPI Adj'!D6)</f>
        <v>-1042.1310000000001</v>
      </c>
      <c r="H101" s="198">
        <f>-893*('PPI Adj'!D6)</f>
        <v>-1042.1310000000001</v>
      </c>
    </row>
    <row r="102" spans="1:8" ht="15.95" customHeight="1" thickBot="1" x14ac:dyDescent="0.25">
      <c r="A102" s="390" t="s">
        <v>92</v>
      </c>
      <c r="B102" s="391"/>
      <c r="C102" s="391"/>
      <c r="D102" s="392"/>
      <c r="E102" s="179"/>
      <c r="F102" s="199">
        <f>-946*('PPI Adj'!D6)</f>
        <v>-1103.982</v>
      </c>
      <c r="G102" s="199">
        <f>-946*('PPI Adj'!D6)</f>
        <v>-1103.982</v>
      </c>
      <c r="H102" s="199">
        <f>-946*('PPI Adj'!D6)</f>
        <v>-1103.982</v>
      </c>
    </row>
    <row r="103" spans="1:8" ht="13.5" thickBot="1" x14ac:dyDescent="0.25">
      <c r="G103" s="3"/>
      <c r="H103" s="3"/>
    </row>
    <row r="104" spans="1:8" s="19" customFormat="1" ht="18" customHeight="1" thickBot="1" x14ac:dyDescent="0.3">
      <c r="A104" s="364" t="s">
        <v>167</v>
      </c>
      <c r="B104" s="365"/>
      <c r="C104" s="365"/>
      <c r="D104" s="366"/>
      <c r="E104" s="44"/>
      <c r="F104" s="165" t="s">
        <v>394</v>
      </c>
      <c r="G104" s="165" t="s">
        <v>394</v>
      </c>
      <c r="H104" s="165" t="s">
        <v>394</v>
      </c>
    </row>
    <row r="105" spans="1:8" s="3" customFormat="1" ht="15" customHeight="1" thickBot="1" x14ac:dyDescent="0.3">
      <c r="A105" s="76" t="s">
        <v>33</v>
      </c>
      <c r="B105" s="27" t="s">
        <v>7</v>
      </c>
      <c r="C105" s="393" t="s">
        <v>166</v>
      </c>
      <c r="D105" s="394"/>
      <c r="E105" s="45"/>
      <c r="F105" s="102" t="s">
        <v>19</v>
      </c>
      <c r="G105" s="102" t="s">
        <v>393</v>
      </c>
      <c r="H105" s="102" t="s">
        <v>439</v>
      </c>
    </row>
    <row r="106" spans="1:8" s="15" customFormat="1" ht="42.6" customHeight="1" thickBot="1" x14ac:dyDescent="0.3">
      <c r="A106" s="77" t="s">
        <v>83</v>
      </c>
      <c r="B106" s="26" t="s">
        <v>146</v>
      </c>
      <c r="C106" s="415"/>
      <c r="D106" s="416"/>
      <c r="E106" s="179"/>
      <c r="F106" s="175"/>
      <c r="G106" s="180"/>
      <c r="H106" s="180"/>
    </row>
    <row r="107" spans="1:8" s="15" customFormat="1" ht="26.25" thickBot="1" x14ac:dyDescent="0.3">
      <c r="A107" s="74" t="s">
        <v>34</v>
      </c>
      <c r="B107" s="31" t="s">
        <v>107</v>
      </c>
      <c r="C107" s="379" t="s">
        <v>30</v>
      </c>
      <c r="D107" s="380"/>
      <c r="E107" s="40"/>
      <c r="F107" s="175" t="s">
        <v>457</v>
      </c>
      <c r="G107" s="175" t="s">
        <v>457</v>
      </c>
      <c r="H107" s="175" t="s">
        <v>457</v>
      </c>
    </row>
    <row r="108" spans="1:8" s="15" customFormat="1" ht="54.6" customHeight="1" thickBot="1" x14ac:dyDescent="0.3">
      <c r="A108" s="74" t="s">
        <v>35</v>
      </c>
      <c r="B108" s="31" t="s">
        <v>97</v>
      </c>
      <c r="C108" s="402"/>
      <c r="D108" s="403"/>
      <c r="E108" s="179"/>
      <c r="F108" s="175"/>
      <c r="G108" s="175"/>
      <c r="H108" s="175"/>
    </row>
    <row r="109" spans="1:8" s="15" customFormat="1" ht="39" thickBot="1" x14ac:dyDescent="0.3">
      <c r="A109" s="74" t="s">
        <v>36</v>
      </c>
      <c r="B109" s="31" t="s">
        <v>84</v>
      </c>
      <c r="C109" s="379" t="s">
        <v>99</v>
      </c>
      <c r="D109" s="380"/>
      <c r="E109" s="40"/>
      <c r="F109" s="175" t="s">
        <v>458</v>
      </c>
      <c r="G109" s="175" t="s">
        <v>458</v>
      </c>
      <c r="H109" s="175" t="s">
        <v>458</v>
      </c>
    </row>
    <row r="110" spans="1:8" s="15" customFormat="1" ht="12.75" customHeight="1" x14ac:dyDescent="0.25">
      <c r="A110" s="353" t="s">
        <v>60</v>
      </c>
      <c r="B110" s="355" t="s">
        <v>133</v>
      </c>
      <c r="C110" s="357" t="s">
        <v>338</v>
      </c>
      <c r="D110" s="358"/>
      <c r="E110" s="40"/>
      <c r="F110" s="176" t="s">
        <v>391</v>
      </c>
      <c r="G110" s="177" t="s">
        <v>391</v>
      </c>
      <c r="H110" s="177" t="s">
        <v>391</v>
      </c>
    </row>
    <row r="111" spans="1:8" s="15" customFormat="1" ht="12.6" customHeight="1" x14ac:dyDescent="0.25">
      <c r="A111" s="371"/>
      <c r="B111" s="372"/>
      <c r="C111" s="373" t="s">
        <v>337</v>
      </c>
      <c r="D111" s="374"/>
      <c r="E111" s="40"/>
      <c r="F111" s="167">
        <v>5512</v>
      </c>
      <c r="G111" s="168">
        <v>5512</v>
      </c>
      <c r="H111" s="168">
        <v>5512</v>
      </c>
    </row>
    <row r="112" spans="1:8" s="15" customFormat="1" ht="12.6" customHeight="1" x14ac:dyDescent="0.25">
      <c r="A112" s="371"/>
      <c r="B112" s="372"/>
      <c r="C112" s="373" t="s">
        <v>114</v>
      </c>
      <c r="D112" s="374"/>
      <c r="E112" s="40"/>
      <c r="F112" s="167">
        <v>7372115810</v>
      </c>
      <c r="G112" s="168">
        <v>7372115810</v>
      </c>
      <c r="H112" s="168">
        <v>7372115810</v>
      </c>
    </row>
    <row r="113" spans="1:8" s="15" customFormat="1" ht="30.75" customHeight="1" thickBot="1" x14ac:dyDescent="0.3">
      <c r="A113" s="354"/>
      <c r="B113" s="356"/>
      <c r="C113" s="369" t="s">
        <v>115</v>
      </c>
      <c r="D113" s="370"/>
      <c r="E113" s="40"/>
      <c r="F113" s="174" t="s">
        <v>459</v>
      </c>
      <c r="G113" s="178" t="s">
        <v>459</v>
      </c>
      <c r="H113" s="178" t="s">
        <v>459</v>
      </c>
    </row>
    <row r="114" spans="1:8" s="15" customFormat="1" ht="12.75" customHeight="1" x14ac:dyDescent="0.25">
      <c r="A114" s="353" t="s">
        <v>61</v>
      </c>
      <c r="B114" s="355" t="s">
        <v>341</v>
      </c>
      <c r="C114" s="357" t="s">
        <v>340</v>
      </c>
      <c r="D114" s="358"/>
      <c r="E114" s="40"/>
      <c r="F114" s="176" t="s">
        <v>391</v>
      </c>
      <c r="G114" s="177" t="s">
        <v>391</v>
      </c>
      <c r="H114" s="177" t="s">
        <v>391</v>
      </c>
    </row>
    <row r="115" spans="1:8" s="15" customFormat="1" ht="12.6" customHeight="1" x14ac:dyDescent="0.25">
      <c r="A115" s="371"/>
      <c r="B115" s="372"/>
      <c r="C115" s="373" t="s">
        <v>339</v>
      </c>
      <c r="D115" s="374"/>
      <c r="E115" s="40"/>
      <c r="F115" s="182">
        <v>5677</v>
      </c>
      <c r="G115" s="184">
        <v>5677</v>
      </c>
      <c r="H115" s="184">
        <v>5677</v>
      </c>
    </row>
    <row r="116" spans="1:8" s="15" customFormat="1" ht="12.6" customHeight="1" x14ac:dyDescent="0.25">
      <c r="A116" s="371"/>
      <c r="B116" s="372"/>
      <c r="C116" s="373" t="s">
        <v>338</v>
      </c>
      <c r="D116" s="374"/>
      <c r="E116" s="40"/>
      <c r="F116" s="182" t="s">
        <v>391</v>
      </c>
      <c r="G116" s="168" t="s">
        <v>391</v>
      </c>
      <c r="H116" s="168" t="s">
        <v>391</v>
      </c>
    </row>
    <row r="117" spans="1:8" s="15" customFormat="1" ht="12.6" customHeight="1" x14ac:dyDescent="0.25">
      <c r="A117" s="371"/>
      <c r="B117" s="372"/>
      <c r="C117" s="373" t="s">
        <v>337</v>
      </c>
      <c r="D117" s="374"/>
      <c r="E117" s="40"/>
      <c r="F117" s="167">
        <v>5677</v>
      </c>
      <c r="G117" s="168">
        <v>5677</v>
      </c>
      <c r="H117" s="168">
        <v>5677</v>
      </c>
    </row>
    <row r="118" spans="1:8" s="15" customFormat="1" ht="12.6" customHeight="1" x14ac:dyDescent="0.25">
      <c r="A118" s="371"/>
      <c r="B118" s="372"/>
      <c r="C118" s="373" t="s">
        <v>112</v>
      </c>
      <c r="D118" s="374"/>
      <c r="E118" s="40"/>
      <c r="F118" s="167">
        <v>7372115809</v>
      </c>
      <c r="G118" s="168">
        <v>7372115809</v>
      </c>
      <c r="H118" s="168">
        <v>7372115809</v>
      </c>
    </row>
    <row r="119" spans="1:8" s="15" customFormat="1" ht="12.6" customHeight="1" x14ac:dyDescent="0.25">
      <c r="A119" s="371"/>
      <c r="B119" s="372"/>
      <c r="C119" s="373" t="s">
        <v>113</v>
      </c>
      <c r="D119" s="374"/>
      <c r="E119" s="40"/>
      <c r="F119" s="182" t="s">
        <v>452</v>
      </c>
      <c r="G119" s="183" t="s">
        <v>452</v>
      </c>
      <c r="H119" s="183" t="s">
        <v>452</v>
      </c>
    </row>
    <row r="120" spans="1:8" s="15" customFormat="1" ht="12.6" customHeight="1" x14ac:dyDescent="0.25">
      <c r="A120" s="371"/>
      <c r="B120" s="372"/>
      <c r="C120" s="373" t="s">
        <v>114</v>
      </c>
      <c r="D120" s="374"/>
      <c r="E120" s="40"/>
      <c r="F120" s="182">
        <v>7372115809</v>
      </c>
      <c r="G120" s="168">
        <v>7372115809</v>
      </c>
      <c r="H120" s="168">
        <v>7372115809</v>
      </c>
    </row>
    <row r="121" spans="1:8" s="15" customFormat="1" ht="12.95" customHeight="1" thickBot="1" x14ac:dyDescent="0.3">
      <c r="A121" s="354"/>
      <c r="B121" s="356"/>
      <c r="C121" s="369" t="s">
        <v>115</v>
      </c>
      <c r="D121" s="370"/>
      <c r="E121" s="40"/>
      <c r="F121" s="174" t="s">
        <v>452</v>
      </c>
      <c r="G121" s="178" t="s">
        <v>452</v>
      </c>
      <c r="H121" s="178" t="s">
        <v>452</v>
      </c>
    </row>
    <row r="122" spans="1:8" s="15" customFormat="1" ht="146.44999999999999" customHeight="1" thickBot="1" x14ac:dyDescent="0.3">
      <c r="A122" s="78" t="s">
        <v>86</v>
      </c>
      <c r="B122" s="20" t="s">
        <v>143</v>
      </c>
      <c r="C122" s="379" t="s">
        <v>104</v>
      </c>
      <c r="D122" s="380"/>
      <c r="E122" s="40"/>
      <c r="F122" s="176" t="s">
        <v>460</v>
      </c>
      <c r="G122" s="175" t="s">
        <v>460</v>
      </c>
      <c r="H122" s="175" t="s">
        <v>460</v>
      </c>
    </row>
    <row r="123" spans="1:8" ht="168.95" customHeight="1" thickBot="1" x14ac:dyDescent="0.25">
      <c r="A123" s="74" t="s">
        <v>85</v>
      </c>
      <c r="B123" s="186" t="s">
        <v>171</v>
      </c>
      <c r="C123" s="379" t="s">
        <v>104</v>
      </c>
      <c r="D123" s="380"/>
      <c r="E123" s="40"/>
      <c r="F123" s="175" t="s">
        <v>193</v>
      </c>
      <c r="G123" s="175" t="s">
        <v>193</v>
      </c>
      <c r="H123" s="175" t="s">
        <v>193</v>
      </c>
    </row>
    <row r="124" spans="1:8" ht="24.95" customHeight="1" x14ac:dyDescent="0.2">
      <c r="A124" s="353" t="s">
        <v>13</v>
      </c>
      <c r="B124" s="355" t="s">
        <v>98</v>
      </c>
      <c r="C124" s="357" t="s">
        <v>30</v>
      </c>
      <c r="D124" s="358"/>
      <c r="E124" s="40"/>
      <c r="F124" s="176" t="s">
        <v>461</v>
      </c>
      <c r="G124" s="176" t="s">
        <v>461</v>
      </c>
      <c r="H124" s="176" t="s">
        <v>461</v>
      </c>
    </row>
    <row r="125" spans="1:8" ht="30.6" customHeight="1" thickBot="1" x14ac:dyDescent="0.25">
      <c r="A125" s="354"/>
      <c r="B125" s="356"/>
      <c r="C125" s="369" t="s">
        <v>109</v>
      </c>
      <c r="D125" s="370"/>
      <c r="E125" s="40"/>
      <c r="F125" s="174" t="s">
        <v>390</v>
      </c>
      <c r="G125" s="174" t="s">
        <v>390</v>
      </c>
      <c r="H125" s="174" t="s">
        <v>390</v>
      </c>
    </row>
    <row r="126" spans="1:8" ht="70.5" customHeight="1" thickBot="1" x14ac:dyDescent="0.25">
      <c r="A126" s="74" t="s">
        <v>37</v>
      </c>
      <c r="B126" s="31" t="s">
        <v>135</v>
      </c>
      <c r="C126" s="402"/>
      <c r="D126" s="403"/>
      <c r="E126" s="179"/>
      <c r="F126" s="175" t="s">
        <v>462</v>
      </c>
      <c r="G126" s="180" t="s">
        <v>462</v>
      </c>
      <c r="H126" s="180" t="s">
        <v>462</v>
      </c>
    </row>
    <row r="127" spans="1:8" ht="42.95" customHeight="1" thickBot="1" x14ac:dyDescent="0.25">
      <c r="A127" s="74" t="s">
        <v>38</v>
      </c>
      <c r="B127" s="31" t="s">
        <v>87</v>
      </c>
      <c r="C127" s="402"/>
      <c r="D127" s="403"/>
      <c r="E127" s="179"/>
      <c r="F127" s="175"/>
      <c r="G127" s="175"/>
      <c r="H127" s="175"/>
    </row>
    <row r="128" spans="1:8" ht="18.95" customHeight="1" thickBot="1" x14ac:dyDescent="0.25">
      <c r="A128" s="74" t="s">
        <v>336</v>
      </c>
      <c r="B128" s="31" t="s">
        <v>335</v>
      </c>
      <c r="C128" s="379"/>
      <c r="D128" s="380"/>
      <c r="E128" s="40"/>
      <c r="F128" s="175" t="s">
        <v>311</v>
      </c>
      <c r="G128" s="175"/>
      <c r="H128" s="175"/>
    </row>
    <row r="129" spans="1:8" ht="30" customHeight="1" thickBot="1" x14ac:dyDescent="0.25">
      <c r="A129" s="74" t="s">
        <v>39</v>
      </c>
      <c r="B129" s="31" t="s">
        <v>106</v>
      </c>
      <c r="C129" s="379" t="s">
        <v>105</v>
      </c>
      <c r="D129" s="380"/>
      <c r="E129" s="40"/>
      <c r="F129" s="175" t="s">
        <v>463</v>
      </c>
      <c r="G129" s="175" t="s">
        <v>463</v>
      </c>
      <c r="H129" s="175" t="s">
        <v>463</v>
      </c>
    </row>
    <row r="130" spans="1:8" ht="12.6" customHeight="1" x14ac:dyDescent="0.2">
      <c r="A130" s="353" t="s">
        <v>88</v>
      </c>
      <c r="B130" s="355" t="s">
        <v>148</v>
      </c>
      <c r="C130" s="357" t="s">
        <v>100</v>
      </c>
      <c r="D130" s="358"/>
      <c r="E130" s="40"/>
      <c r="F130" s="176" t="s">
        <v>389</v>
      </c>
      <c r="G130" s="176" t="s">
        <v>472</v>
      </c>
      <c r="H130" s="176" t="s">
        <v>472</v>
      </c>
    </row>
    <row r="131" spans="1:8" ht="108" customHeight="1" thickBot="1" x14ac:dyDescent="0.25">
      <c r="A131" s="354"/>
      <c r="B131" s="356"/>
      <c r="C131" s="369" t="s">
        <v>110</v>
      </c>
      <c r="D131" s="370"/>
      <c r="E131" s="40"/>
      <c r="F131" s="187" t="s">
        <v>464</v>
      </c>
      <c r="G131" s="189" t="s">
        <v>464</v>
      </c>
      <c r="H131" s="189" t="s">
        <v>464</v>
      </c>
    </row>
    <row r="132" spans="1:8" ht="30" customHeight="1" thickBot="1" x14ac:dyDescent="0.25">
      <c r="A132" s="74" t="s">
        <v>40</v>
      </c>
      <c r="B132" s="31" t="s">
        <v>137</v>
      </c>
      <c r="C132" s="379" t="s">
        <v>100</v>
      </c>
      <c r="D132" s="380"/>
      <c r="E132" s="40"/>
      <c r="F132" s="174" t="s">
        <v>465</v>
      </c>
      <c r="G132" s="180" t="s">
        <v>465</v>
      </c>
      <c r="H132" s="180" t="s">
        <v>465</v>
      </c>
    </row>
    <row r="133" spans="1:8" ht="54.95" customHeight="1" thickBot="1" x14ac:dyDescent="0.25">
      <c r="A133" s="74" t="s">
        <v>14</v>
      </c>
      <c r="B133" s="31" t="s">
        <v>138</v>
      </c>
      <c r="C133" s="379" t="s">
        <v>139</v>
      </c>
      <c r="D133" s="380"/>
      <c r="E133" s="40"/>
      <c r="F133" s="175" t="s">
        <v>466</v>
      </c>
      <c r="G133" s="175" t="s">
        <v>466</v>
      </c>
      <c r="H133" s="175" t="s">
        <v>466</v>
      </c>
    </row>
    <row r="134" spans="1:8" ht="69.95" customHeight="1" thickBot="1" x14ac:dyDescent="0.25">
      <c r="A134" s="74" t="s">
        <v>91</v>
      </c>
      <c r="B134" s="31" t="s">
        <v>144</v>
      </c>
      <c r="C134" s="379" t="s">
        <v>100</v>
      </c>
      <c r="D134" s="380"/>
      <c r="E134" s="40"/>
      <c r="F134" s="175" t="s">
        <v>468</v>
      </c>
      <c r="G134" s="175" t="s">
        <v>468</v>
      </c>
      <c r="H134" s="175" t="s">
        <v>468</v>
      </c>
    </row>
    <row r="135" spans="1:8" ht="69.95" customHeight="1" thickBot="1" x14ac:dyDescent="0.25">
      <c r="A135" s="74" t="s">
        <v>92</v>
      </c>
      <c r="B135" s="31" t="s">
        <v>145</v>
      </c>
      <c r="C135" s="402"/>
      <c r="D135" s="403"/>
      <c r="E135" s="179"/>
      <c r="F135" s="175"/>
      <c r="G135" s="175"/>
      <c r="H135" s="175"/>
    </row>
  </sheetData>
  <sheetProtection algorithmName="SHA-512" hashValue="ZBe8/ecKq2OwsK6NOUfEvN8akg/eILx3q5ib1Nl2Zl05YeBozXQBxnKM8m/ae29c8CZXh3HuXopfaTo1WiAjjQ==" saltValue="C+WnmDQ3+roE0tmPFa4jZA==" spinCount="100000" sheet="1" objects="1" scenarios="1"/>
  <dataConsolidate/>
  <mergeCells count="155">
    <mergeCell ref="A3:D3"/>
    <mergeCell ref="A4:D4"/>
    <mergeCell ref="A5:F5"/>
    <mergeCell ref="A6:D6"/>
    <mergeCell ref="B8:D8"/>
    <mergeCell ref="B13:D13"/>
    <mergeCell ref="B14:D14"/>
    <mergeCell ref="B15:D15"/>
    <mergeCell ref="B16:D16"/>
    <mergeCell ref="B17:D17"/>
    <mergeCell ref="B9:D9"/>
    <mergeCell ref="B10:D10"/>
    <mergeCell ref="B11:D11"/>
    <mergeCell ref="B12:D12"/>
    <mergeCell ref="A36:A37"/>
    <mergeCell ref="B36:B37"/>
    <mergeCell ref="C36:D36"/>
    <mergeCell ref="C37:D37"/>
    <mergeCell ref="A27:A28"/>
    <mergeCell ref="B27:B28"/>
    <mergeCell ref="C27:D27"/>
    <mergeCell ref="B21:D21"/>
    <mergeCell ref="B22:D22"/>
    <mergeCell ref="A24:D24"/>
    <mergeCell ref="C25:D25"/>
    <mergeCell ref="C26:D26"/>
    <mergeCell ref="C28:D28"/>
    <mergeCell ref="C29:D29"/>
    <mergeCell ref="A30:A34"/>
    <mergeCell ref="B30:B34"/>
    <mergeCell ref="C30:D30"/>
    <mergeCell ref="C31:D31"/>
    <mergeCell ref="C32:D32"/>
    <mergeCell ref="A19:D19"/>
    <mergeCell ref="C33:D33"/>
    <mergeCell ref="C34:D34"/>
    <mergeCell ref="A41:A43"/>
    <mergeCell ref="B41:B43"/>
    <mergeCell ref="C41:D41"/>
    <mergeCell ref="C42:D42"/>
    <mergeCell ref="C43:D43"/>
    <mergeCell ref="A38:A39"/>
    <mergeCell ref="B38:B39"/>
    <mergeCell ref="C38:D38"/>
    <mergeCell ref="C39:D39"/>
    <mergeCell ref="C40:D40"/>
    <mergeCell ref="C44:D44"/>
    <mergeCell ref="A53:A55"/>
    <mergeCell ref="B53:B55"/>
    <mergeCell ref="C53:D53"/>
    <mergeCell ref="C54:D54"/>
    <mergeCell ref="C55:D55"/>
    <mergeCell ref="C48:D48"/>
    <mergeCell ref="C49:D49"/>
    <mergeCell ref="C50:D50"/>
    <mergeCell ref="C51:D51"/>
    <mergeCell ref="C52:D52"/>
    <mergeCell ref="A45:A52"/>
    <mergeCell ref="B45:B52"/>
    <mergeCell ref="C45:D45"/>
    <mergeCell ref="C46:D46"/>
    <mergeCell ref="C47:D47"/>
    <mergeCell ref="A69:A70"/>
    <mergeCell ref="B69:B70"/>
    <mergeCell ref="C69:D69"/>
    <mergeCell ref="C70:D70"/>
    <mergeCell ref="C56:D56"/>
    <mergeCell ref="C57:D57"/>
    <mergeCell ref="A58:A59"/>
    <mergeCell ref="B58:B59"/>
    <mergeCell ref="C58:D58"/>
    <mergeCell ref="C59:D59"/>
    <mergeCell ref="A60:A62"/>
    <mergeCell ref="B60:B62"/>
    <mergeCell ref="C60:D60"/>
    <mergeCell ref="C61:D61"/>
    <mergeCell ref="C62:D62"/>
    <mergeCell ref="C63:D63"/>
    <mergeCell ref="C71:D71"/>
    <mergeCell ref="C72:D72"/>
    <mergeCell ref="C73:D73"/>
    <mergeCell ref="C74:D74"/>
    <mergeCell ref="C75:D75"/>
    <mergeCell ref="C64:D64"/>
    <mergeCell ref="C65:D65"/>
    <mergeCell ref="C66:D66"/>
    <mergeCell ref="C67:D67"/>
    <mergeCell ref="C68:D68"/>
    <mergeCell ref="A83:D83"/>
    <mergeCell ref="A84:D84"/>
    <mergeCell ref="A85:D85"/>
    <mergeCell ref="A86:D86"/>
    <mergeCell ref="A87:D87"/>
    <mergeCell ref="A88:D88"/>
    <mergeCell ref="C77:D77"/>
    <mergeCell ref="C78:D78"/>
    <mergeCell ref="C79:D79"/>
    <mergeCell ref="C80:D80"/>
    <mergeCell ref="A82:D82"/>
    <mergeCell ref="A99:D99"/>
    <mergeCell ref="A100:D100"/>
    <mergeCell ref="A102:D102"/>
    <mergeCell ref="A104:D104"/>
    <mergeCell ref="C135:D135"/>
    <mergeCell ref="C35:D35"/>
    <mergeCell ref="C126:D126"/>
    <mergeCell ref="C127:D127"/>
    <mergeCell ref="C128:D128"/>
    <mergeCell ref="C129:D129"/>
    <mergeCell ref="A89:D89"/>
    <mergeCell ref="A90:D90"/>
    <mergeCell ref="A91:D91"/>
    <mergeCell ref="C105:D105"/>
    <mergeCell ref="C106:D106"/>
    <mergeCell ref="C107:D107"/>
    <mergeCell ref="A95:D95"/>
    <mergeCell ref="A96:D96"/>
    <mergeCell ref="A97:D97"/>
    <mergeCell ref="A98:D98"/>
    <mergeCell ref="C76:D76"/>
    <mergeCell ref="A92:D92"/>
    <mergeCell ref="A93:D93"/>
    <mergeCell ref="A94:D94"/>
    <mergeCell ref="C134:D134"/>
    <mergeCell ref="C120:D120"/>
    <mergeCell ref="C121:D121"/>
    <mergeCell ref="C108:D108"/>
    <mergeCell ref="C109:D109"/>
    <mergeCell ref="A114:A121"/>
    <mergeCell ref="B114:B121"/>
    <mergeCell ref="C114:D114"/>
    <mergeCell ref="C115:D115"/>
    <mergeCell ref="C116:D116"/>
    <mergeCell ref="C117:D117"/>
    <mergeCell ref="C118:D118"/>
    <mergeCell ref="C119:D119"/>
    <mergeCell ref="A130:A131"/>
    <mergeCell ref="B130:B131"/>
    <mergeCell ref="C130:D130"/>
    <mergeCell ref="C131:D131"/>
    <mergeCell ref="C122:D122"/>
    <mergeCell ref="C123:D123"/>
    <mergeCell ref="A124:A125"/>
    <mergeCell ref="B124:B125"/>
    <mergeCell ref="C124:D124"/>
    <mergeCell ref="C125:D125"/>
    <mergeCell ref="A101:D101"/>
    <mergeCell ref="A110:A113"/>
    <mergeCell ref="B110:B113"/>
    <mergeCell ref="C110:D110"/>
    <mergeCell ref="C111:D111"/>
    <mergeCell ref="C112:D112"/>
    <mergeCell ref="C113:D113"/>
    <mergeCell ref="C132:D132"/>
    <mergeCell ref="C133:D133"/>
  </mergeCells>
  <conditionalFormatting sqref="C56 C65">
    <cfRule type="expression" dxfId="104" priority="164">
      <formula>#REF!="NO"</formula>
    </cfRule>
  </conditionalFormatting>
  <conditionalFormatting sqref="C41:D43">
    <cfRule type="expression" dxfId="103" priority="151">
      <formula>$F$2="NO"</formula>
    </cfRule>
  </conditionalFormatting>
  <conditionalFormatting sqref="C26:E40">
    <cfRule type="expression" dxfId="102" priority="153">
      <formula>#REF!="NO"</formula>
    </cfRule>
  </conditionalFormatting>
  <conditionalFormatting sqref="C44:E80">
    <cfRule type="expression" dxfId="101" priority="150">
      <formula>#REF!="NO"</formula>
    </cfRule>
  </conditionalFormatting>
  <conditionalFormatting sqref="C106:E127">
    <cfRule type="expression" dxfId="100" priority="159">
      <formula>#REF!="NO"</formula>
    </cfRule>
  </conditionalFormatting>
  <conditionalFormatting sqref="C129:E135">
    <cfRule type="expression" dxfId="99" priority="163">
      <formula>#REF!="NO"</formula>
    </cfRule>
  </conditionalFormatting>
  <conditionalFormatting sqref="C128:F128">
    <cfRule type="expression" dxfId="98" priority="154">
      <formula>#REF!="NO"</formula>
    </cfRule>
  </conditionalFormatting>
  <conditionalFormatting sqref="E41:E43">
    <cfRule type="expression" dxfId="97" priority="152">
      <formula>#REF!="NO"</formula>
    </cfRule>
  </conditionalFormatting>
  <conditionalFormatting sqref="E84:H102">
    <cfRule type="expression" dxfId="96" priority="1">
      <formula>#REF!="NO"</formula>
    </cfRule>
  </conditionalFormatting>
  <conditionalFormatting sqref="F8:F17">
    <cfRule type="expression" dxfId="95" priority="145">
      <formula>#REF!="NO"</formula>
    </cfRule>
  </conditionalFormatting>
  <conditionalFormatting sqref="F21">
    <cfRule type="expression" dxfId="94" priority="149">
      <formula>#REF!="NO"</formula>
    </cfRule>
  </conditionalFormatting>
  <conditionalFormatting sqref="F26:F80">
    <cfRule type="expression" dxfId="93" priority="129">
      <formula>#REF!="NO"</formula>
    </cfRule>
  </conditionalFormatting>
  <conditionalFormatting sqref="F106:F135">
    <cfRule type="expression" dxfId="92" priority="125">
      <formula>#REF!="NO"</formula>
    </cfRule>
  </conditionalFormatting>
  <conditionalFormatting sqref="F21:H22">
    <cfRule type="expression" dxfId="91" priority="65">
      <formula>#REF!="NO"</formula>
    </cfRule>
  </conditionalFormatting>
  <conditionalFormatting sqref="G8:H8">
    <cfRule type="expression" dxfId="90" priority="72">
      <formula>$F$2="NO"</formula>
    </cfRule>
  </conditionalFormatting>
  <conditionalFormatting sqref="G9:H9">
    <cfRule type="expression" dxfId="89" priority="70">
      <formula>#REF!="NO"</formula>
    </cfRule>
  </conditionalFormatting>
  <conditionalFormatting sqref="G10:H16">
    <cfRule type="expression" dxfId="88" priority="74">
      <formula>$F$2="NO"</formula>
    </cfRule>
  </conditionalFormatting>
  <conditionalFormatting sqref="G17:H17">
    <cfRule type="expression" dxfId="87" priority="148">
      <formula>#REF!="NO"</formula>
    </cfRule>
  </conditionalFormatting>
  <conditionalFormatting sqref="G21:H21">
    <cfRule type="expression" dxfId="86" priority="68">
      <formula>$F$2="NO"</formula>
    </cfRule>
  </conditionalFormatting>
  <conditionalFormatting sqref="G22:H22">
    <cfRule type="expression" dxfId="85" priority="66">
      <formula>#REF!="NO"</formula>
    </cfRule>
  </conditionalFormatting>
  <conditionalFormatting sqref="G26:H28">
    <cfRule type="expression" dxfId="84" priority="48">
      <formula>#REF!="NO"</formula>
    </cfRule>
  </conditionalFormatting>
  <conditionalFormatting sqref="G29:H80">
    <cfRule type="expression" dxfId="83" priority="49">
      <formula>$F$2="NO"</formula>
    </cfRule>
  </conditionalFormatting>
  <conditionalFormatting sqref="G56:H57">
    <cfRule type="expression" dxfId="82" priority="57">
      <formula>#REF!="NO"</formula>
    </cfRule>
  </conditionalFormatting>
  <conditionalFormatting sqref="G65:H65">
    <cfRule type="expression" dxfId="81" priority="63">
      <formula>#REF!="NO"</formula>
    </cfRule>
  </conditionalFormatting>
  <conditionalFormatting sqref="G106:H122">
    <cfRule type="expression" dxfId="80" priority="24">
      <formula>$F$2="NO"</formula>
    </cfRule>
  </conditionalFormatting>
  <conditionalFormatting sqref="G123:H123">
    <cfRule type="expression" dxfId="79" priority="25">
      <formula>#REF!="NO"</formula>
    </cfRule>
  </conditionalFormatting>
  <conditionalFormatting sqref="G124:H135">
    <cfRule type="expression" dxfId="78" priority="26">
      <formula>$F$2="NO"</formula>
    </cfRule>
  </conditionalFormatting>
  <dataValidations count="3">
    <dataValidation type="decimal" operator="greaterThanOrEqual" allowBlank="1" showInputMessage="1" showErrorMessage="1" error="The Pickup Allowance cannot be a negative number." sqref="F16:H16" xr:uid="{00000000-0002-0000-0200-000002000000}">
      <formula1>0</formula1>
    </dataValidation>
    <dataValidation type="decimal" allowBlank="1" showInputMessage="1" showErrorMessage="1" error="Invalid Entry - Bidder must enter a value that is greater than $0" sqref="F21:H21" xr:uid="{00000000-0002-0000-0200-000001000000}">
      <formula1>0</formula1>
      <formula2>9E+21</formula2>
    </dataValidation>
    <dataValidation type="decimal" allowBlank="1" showInputMessage="1" showErrorMessage="1" error="The Additional Options NYS Discount entered must be greater than 0%, or less than or equal to 100%." sqref="F22:H22" xr:uid="{00000000-0002-0000-0200-000000000000}">
      <formula1>0.01</formula1>
      <formula2>100</formula2>
    </dataValidation>
  </dataValidations>
  <pageMargins left="0.25" right="0.25" top="0.5" bottom="0.25" header="0.3" footer="0.3"/>
  <pageSetup scale="72" fitToHeight="0" orientation="landscape" r:id="rId1"/>
  <rowBreaks count="2" manualBreakCount="2">
    <brk id="57" max="6" man="1"/>
    <brk id="102" max="6"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100ACA-D272-49D6-AEAF-BCF01D08DA59}">
  <sheetPr>
    <tabColor theme="5" tint="0.59999389629810485"/>
    <pageSetUpPr fitToPage="1"/>
  </sheetPr>
  <dimension ref="A1:G128"/>
  <sheetViews>
    <sheetView showGridLines="0" zoomScaleNormal="100" zoomScaleSheetLayoutView="90" zoomScalePageLayoutView="90" workbookViewId="0">
      <selection activeCell="A3" sqref="A3:D3"/>
    </sheetView>
  </sheetViews>
  <sheetFormatPr defaultRowHeight="15" x14ac:dyDescent="0.25"/>
  <cols>
    <col min="1" max="1" width="19.140625" customWidth="1"/>
    <col min="2" max="2" width="62.85546875" customWidth="1"/>
    <col min="3" max="3" width="14.7109375" customWidth="1"/>
    <col min="4" max="4" width="20.7109375" customWidth="1"/>
    <col min="5" max="5" width="2.7109375" customWidth="1"/>
    <col min="6" max="6" width="25.85546875" customWidth="1"/>
  </cols>
  <sheetData>
    <row r="1" spans="1:7" s="2" customFormat="1" ht="18" customHeight="1" x14ac:dyDescent="0.2">
      <c r="A1" s="314" t="str">
        <f>'C (Item 1-D)'!$A$1</f>
        <v>GROUP 40524-23254, SCHOOL BUSES (Statewide)                                                             Attachment 1 - Specifications and Pricing (Revised October 15, 2026)</v>
      </c>
    </row>
    <row r="2" spans="1:7" ht="15.75" thickBot="1" x14ac:dyDescent="0.3">
      <c r="A2" s="32" t="s">
        <v>369</v>
      </c>
      <c r="B2" s="34"/>
      <c r="C2" s="34"/>
      <c r="D2" s="34"/>
      <c r="E2" s="34"/>
      <c r="F2" s="34"/>
      <c r="G2" s="32"/>
    </row>
    <row r="3" spans="1:7" ht="24" thickBot="1" x14ac:dyDescent="0.3">
      <c r="A3" s="412" t="s">
        <v>434</v>
      </c>
      <c r="B3" s="413"/>
      <c r="C3" s="413"/>
      <c r="D3" s="414"/>
    </row>
    <row r="4" spans="1:7" ht="48.6" customHeight="1" thickBot="1" x14ac:dyDescent="0.3">
      <c r="A4" s="325" t="s">
        <v>433</v>
      </c>
      <c r="B4" s="420"/>
      <c r="C4" s="420"/>
      <c r="D4" s="421"/>
    </row>
    <row r="5" spans="1:7" ht="15.75" thickBot="1" x14ac:dyDescent="0.3">
      <c r="A5" s="422"/>
      <c r="B5" s="422"/>
      <c r="C5" s="422"/>
      <c r="D5" s="422"/>
      <c r="E5" s="422"/>
      <c r="F5" s="422"/>
    </row>
    <row r="6" spans="1:7" ht="16.5" thickBot="1" x14ac:dyDescent="0.3">
      <c r="A6" s="331" t="s">
        <v>151</v>
      </c>
      <c r="B6" s="332"/>
      <c r="C6" s="332"/>
      <c r="D6" s="333"/>
      <c r="E6" s="42"/>
      <c r="F6" s="165" t="s">
        <v>394</v>
      </c>
    </row>
    <row r="7" spans="1:7" ht="15.75" thickBot="1" x14ac:dyDescent="0.3">
      <c r="A7" s="190" t="s">
        <v>6</v>
      </c>
      <c r="B7" s="191" t="s">
        <v>166</v>
      </c>
      <c r="C7" s="192"/>
      <c r="D7" s="193"/>
      <c r="E7" s="43"/>
      <c r="F7" s="102" t="s">
        <v>342</v>
      </c>
    </row>
    <row r="8" spans="1:7" ht="54.95" customHeight="1" thickTop="1" thickBot="1" x14ac:dyDescent="0.3">
      <c r="A8" s="60" t="s">
        <v>9</v>
      </c>
      <c r="B8" s="348" t="s">
        <v>152</v>
      </c>
      <c r="C8" s="349"/>
      <c r="D8" s="350"/>
      <c r="E8" s="15"/>
      <c r="F8" s="201" t="s">
        <v>487</v>
      </c>
    </row>
    <row r="9" spans="1:7" ht="44.1" customHeight="1" thickTop="1" thickBot="1" x14ac:dyDescent="0.3">
      <c r="A9" s="60" t="s">
        <v>364</v>
      </c>
      <c r="B9" s="348" t="s">
        <v>365</v>
      </c>
      <c r="C9" s="349"/>
      <c r="D9" s="350"/>
      <c r="F9" s="202" t="s">
        <v>473</v>
      </c>
    </row>
    <row r="10" spans="1:7" ht="15.75" thickTop="1" x14ac:dyDescent="0.25">
      <c r="A10" s="61" t="s">
        <v>0</v>
      </c>
      <c r="B10" s="337" t="s">
        <v>155</v>
      </c>
      <c r="C10" s="338"/>
      <c r="D10" s="339"/>
      <c r="E10" s="15"/>
      <c r="F10" s="202" t="s">
        <v>417</v>
      </c>
    </row>
    <row r="11" spans="1:7" x14ac:dyDescent="0.25">
      <c r="A11" s="61" t="s">
        <v>1</v>
      </c>
      <c r="B11" s="337" t="s">
        <v>363</v>
      </c>
      <c r="C11" s="338"/>
      <c r="D11" s="339"/>
      <c r="E11" s="15"/>
      <c r="F11" s="202" t="s">
        <v>416</v>
      </c>
    </row>
    <row r="12" spans="1:7" ht="15.75" customHeight="1" thickBot="1" x14ac:dyDescent="0.3">
      <c r="A12" s="62" t="s">
        <v>2</v>
      </c>
      <c r="B12" s="334" t="s">
        <v>156</v>
      </c>
      <c r="C12" s="335"/>
      <c r="D12" s="336"/>
      <c r="E12" s="15"/>
      <c r="F12" s="203" t="s">
        <v>431</v>
      </c>
    </row>
    <row r="13" spans="1:7" ht="15.75" thickTop="1" x14ac:dyDescent="0.25">
      <c r="A13" s="61" t="s">
        <v>3</v>
      </c>
      <c r="B13" s="337" t="s">
        <v>158</v>
      </c>
      <c r="C13" s="338"/>
      <c r="D13" s="339"/>
      <c r="E13" s="15"/>
      <c r="F13" s="202" t="s">
        <v>417</v>
      </c>
    </row>
    <row r="14" spans="1:7" x14ac:dyDescent="0.25">
      <c r="A14" s="61" t="s">
        <v>4</v>
      </c>
      <c r="B14" s="337" t="s">
        <v>362</v>
      </c>
      <c r="C14" s="338"/>
      <c r="D14" s="339"/>
      <c r="E14" s="15"/>
      <c r="F14" s="202" t="s">
        <v>416</v>
      </c>
    </row>
    <row r="15" spans="1:7" ht="15.75" thickBot="1" x14ac:dyDescent="0.3">
      <c r="A15" s="63" t="s">
        <v>5</v>
      </c>
      <c r="B15" s="334" t="s">
        <v>159</v>
      </c>
      <c r="C15" s="335"/>
      <c r="D15" s="336"/>
      <c r="E15" s="15"/>
      <c r="F15" s="204" t="s">
        <v>431</v>
      </c>
    </row>
    <row r="16" spans="1:7" ht="29.45" customHeight="1" thickTop="1" x14ac:dyDescent="0.25">
      <c r="A16" s="61" t="s">
        <v>101</v>
      </c>
      <c r="B16" s="345" t="s">
        <v>361</v>
      </c>
      <c r="C16" s="346"/>
      <c r="D16" s="347"/>
      <c r="E16" s="15"/>
      <c r="F16" s="205">
        <v>0</v>
      </c>
    </row>
    <row r="17" spans="1:6" ht="29.1" customHeight="1" thickBot="1" x14ac:dyDescent="0.3">
      <c r="A17" s="63" t="s">
        <v>43</v>
      </c>
      <c r="B17" s="334" t="s">
        <v>360</v>
      </c>
      <c r="C17" s="335"/>
      <c r="D17" s="336"/>
      <c r="E17" s="15"/>
      <c r="F17" s="204" t="s">
        <v>449</v>
      </c>
    </row>
    <row r="18" spans="1:6" ht="16.5" thickTop="1" thickBot="1" x14ac:dyDescent="0.3">
      <c r="F18" s="206"/>
    </row>
    <row r="19" spans="1:6" ht="16.5" thickBot="1" x14ac:dyDescent="0.3">
      <c r="A19" s="331" t="s">
        <v>150</v>
      </c>
      <c r="B19" s="332"/>
      <c r="C19" s="332"/>
      <c r="D19" s="333"/>
      <c r="E19" s="42"/>
      <c r="F19" s="207" t="s">
        <v>394</v>
      </c>
    </row>
    <row r="20" spans="1:6" ht="15.75" thickBot="1" x14ac:dyDescent="0.3">
      <c r="A20" s="36" t="s">
        <v>6</v>
      </c>
      <c r="B20" s="28" t="s">
        <v>166</v>
      </c>
      <c r="C20" s="39"/>
      <c r="D20" s="66"/>
      <c r="E20" s="43"/>
      <c r="F20" s="208" t="s">
        <v>342</v>
      </c>
    </row>
    <row r="21" spans="1:6" ht="51.95" customHeight="1" x14ac:dyDescent="0.25">
      <c r="A21" s="64" t="s">
        <v>42</v>
      </c>
      <c r="B21" s="342" t="s">
        <v>162</v>
      </c>
      <c r="C21" s="343"/>
      <c r="D21" s="344"/>
      <c r="E21" s="15"/>
      <c r="F21" s="194">
        <f>370482*('PPI Adj'!D6)</f>
        <v>432352.49400000001</v>
      </c>
    </row>
    <row r="22" spans="1:6" ht="26.25" thickBot="1" x14ac:dyDescent="0.3">
      <c r="A22" s="65" t="s">
        <v>41</v>
      </c>
      <c r="B22" s="361" t="s">
        <v>164</v>
      </c>
      <c r="C22" s="362"/>
      <c r="D22" s="363"/>
      <c r="E22" s="1"/>
      <c r="F22" s="209">
        <v>16</v>
      </c>
    </row>
    <row r="23" spans="1:6" ht="15.75" thickBot="1" x14ac:dyDescent="0.3">
      <c r="F23" s="206"/>
    </row>
    <row r="24" spans="1:6" ht="16.5" thickBot="1" x14ac:dyDescent="0.3">
      <c r="A24" s="364" t="s">
        <v>165</v>
      </c>
      <c r="B24" s="365"/>
      <c r="C24" s="365"/>
      <c r="D24" s="366"/>
      <c r="E24" s="44"/>
      <c r="F24" s="207" t="s">
        <v>394</v>
      </c>
    </row>
    <row r="25" spans="1:6" ht="15.75" thickBot="1" x14ac:dyDescent="0.3">
      <c r="A25" s="36" t="s">
        <v>6</v>
      </c>
      <c r="B25" s="25" t="s">
        <v>7</v>
      </c>
      <c r="C25" s="367" t="s">
        <v>166</v>
      </c>
      <c r="D25" s="368"/>
      <c r="E25" s="45"/>
      <c r="F25" s="208" t="s">
        <v>342</v>
      </c>
    </row>
    <row r="26" spans="1:6" ht="81" customHeight="1" thickBot="1" x14ac:dyDescent="0.3">
      <c r="A26" s="73" t="s">
        <v>8</v>
      </c>
      <c r="B26" s="30" t="s">
        <v>414</v>
      </c>
      <c r="C26" s="351" t="s">
        <v>118</v>
      </c>
      <c r="D26" s="352"/>
      <c r="E26" s="40"/>
      <c r="F26" s="210">
        <v>30280</v>
      </c>
    </row>
    <row r="27" spans="1:6" x14ac:dyDescent="0.25">
      <c r="A27" s="353" t="s">
        <v>21</v>
      </c>
      <c r="B27" s="355" t="s">
        <v>422</v>
      </c>
      <c r="C27" s="357" t="s">
        <v>67</v>
      </c>
      <c r="D27" s="358"/>
      <c r="E27" s="40"/>
      <c r="F27" s="211">
        <v>8</v>
      </c>
    </row>
    <row r="28" spans="1:6" ht="15" customHeight="1" thickBot="1" x14ac:dyDescent="0.3">
      <c r="A28" s="354"/>
      <c r="B28" s="356"/>
      <c r="C28" s="351" t="s">
        <v>68</v>
      </c>
      <c r="D28" s="352"/>
      <c r="E28" s="40"/>
      <c r="F28" s="210">
        <v>48</v>
      </c>
    </row>
    <row r="29" spans="1:6" ht="15.75" thickBot="1" x14ac:dyDescent="0.3">
      <c r="A29" s="74" t="s">
        <v>123</v>
      </c>
      <c r="B29" s="31" t="s">
        <v>108</v>
      </c>
      <c r="C29" s="402"/>
      <c r="D29" s="403"/>
      <c r="E29" s="179"/>
      <c r="F29" s="212"/>
    </row>
    <row r="30" spans="1:6" ht="14.45" customHeight="1" x14ac:dyDescent="0.25">
      <c r="A30" s="353" t="s">
        <v>59</v>
      </c>
      <c r="B30" s="355"/>
      <c r="C30" s="357" t="s">
        <v>58</v>
      </c>
      <c r="D30" s="358"/>
      <c r="E30" s="40"/>
      <c r="F30" s="211">
        <v>218</v>
      </c>
    </row>
    <row r="31" spans="1:6" ht="14.45" customHeight="1" x14ac:dyDescent="0.25">
      <c r="A31" s="371"/>
      <c r="B31" s="372"/>
      <c r="C31" s="373" t="s">
        <v>57</v>
      </c>
      <c r="D31" s="374"/>
      <c r="E31" s="40"/>
      <c r="F31" s="202">
        <v>381.14</v>
      </c>
    </row>
    <row r="32" spans="1:6" ht="14.45" customHeight="1" x14ac:dyDescent="0.25">
      <c r="A32" s="371"/>
      <c r="B32" s="372"/>
      <c r="C32" s="373" t="s">
        <v>69</v>
      </c>
      <c r="D32" s="374"/>
      <c r="E32" s="40"/>
      <c r="F32" s="202">
        <v>90</v>
      </c>
    </row>
    <row r="33" spans="1:6" ht="14.45" customHeight="1" x14ac:dyDescent="0.25">
      <c r="A33" s="371"/>
      <c r="B33" s="372"/>
      <c r="C33" s="375" t="s">
        <v>70</v>
      </c>
      <c r="D33" s="376"/>
      <c r="E33" s="40"/>
      <c r="F33" s="202">
        <v>78</v>
      </c>
    </row>
    <row r="34" spans="1:6" ht="15.75" thickBot="1" x14ac:dyDescent="0.3">
      <c r="A34" s="354"/>
      <c r="B34" s="356"/>
      <c r="C34" s="351" t="s">
        <v>111</v>
      </c>
      <c r="D34" s="352"/>
      <c r="E34" s="40"/>
      <c r="F34" s="210">
        <v>191.49</v>
      </c>
    </row>
    <row r="35" spans="1:6" ht="15.75" thickBot="1" x14ac:dyDescent="0.3">
      <c r="A35" s="74" t="s">
        <v>359</v>
      </c>
      <c r="B35" s="31" t="s">
        <v>358</v>
      </c>
      <c r="C35" s="402"/>
      <c r="D35" s="403"/>
      <c r="E35" s="179"/>
      <c r="F35" s="212"/>
    </row>
    <row r="36" spans="1:6" ht="14.45" customHeight="1" x14ac:dyDescent="0.25">
      <c r="A36" s="353" t="s">
        <v>11</v>
      </c>
      <c r="B36" s="355"/>
      <c r="C36" s="357" t="s">
        <v>24</v>
      </c>
      <c r="D36" s="358"/>
      <c r="E36" s="40"/>
      <c r="F36" s="211">
        <v>10000</v>
      </c>
    </row>
    <row r="37" spans="1:6" ht="15" customHeight="1" thickBot="1" x14ac:dyDescent="0.3">
      <c r="A37" s="354"/>
      <c r="B37" s="356"/>
      <c r="C37" s="351" t="s">
        <v>22</v>
      </c>
      <c r="D37" s="352"/>
      <c r="E37" s="40"/>
      <c r="F37" s="210">
        <v>10000</v>
      </c>
    </row>
    <row r="38" spans="1:6" ht="14.45" customHeight="1" x14ac:dyDescent="0.25">
      <c r="A38" s="353" t="s">
        <v>16</v>
      </c>
      <c r="B38" s="355"/>
      <c r="C38" s="357" t="s">
        <v>24</v>
      </c>
      <c r="D38" s="358"/>
      <c r="E38" s="40"/>
      <c r="F38" s="211">
        <v>20280</v>
      </c>
    </row>
    <row r="39" spans="1:6" ht="15" customHeight="1" thickBot="1" x14ac:dyDescent="0.3">
      <c r="A39" s="354"/>
      <c r="B39" s="356"/>
      <c r="C39" s="369" t="s">
        <v>23</v>
      </c>
      <c r="D39" s="370"/>
      <c r="E39" s="40"/>
      <c r="F39" s="210">
        <v>21000</v>
      </c>
    </row>
    <row r="40" spans="1:6" ht="15.75" thickBot="1" x14ac:dyDescent="0.3">
      <c r="A40" s="74" t="s">
        <v>52</v>
      </c>
      <c r="B40" s="31" t="s">
        <v>53</v>
      </c>
      <c r="C40" s="402"/>
      <c r="D40" s="403"/>
      <c r="E40" s="179"/>
      <c r="F40" s="212"/>
    </row>
    <row r="41" spans="1:6" ht="14.45" customHeight="1" x14ac:dyDescent="0.25">
      <c r="A41" s="353" t="s">
        <v>354</v>
      </c>
      <c r="B41" s="355" t="s">
        <v>357</v>
      </c>
      <c r="C41" s="357" t="s">
        <v>356</v>
      </c>
      <c r="D41" s="358"/>
      <c r="E41" s="40"/>
      <c r="F41" s="211" t="s">
        <v>429</v>
      </c>
    </row>
    <row r="42" spans="1:6" ht="14.45" customHeight="1" x14ac:dyDescent="0.25">
      <c r="A42" s="371"/>
      <c r="B42" s="372"/>
      <c r="C42" s="373" t="s">
        <v>355</v>
      </c>
      <c r="D42" s="374"/>
      <c r="E42" s="40"/>
      <c r="F42" s="202" t="s">
        <v>428</v>
      </c>
    </row>
    <row r="43" spans="1:6" ht="78.95" customHeight="1" thickBot="1" x14ac:dyDescent="0.3">
      <c r="A43" s="354"/>
      <c r="B43" s="372"/>
      <c r="C43" s="369"/>
      <c r="D43" s="370"/>
      <c r="E43" s="40"/>
      <c r="F43" s="213"/>
    </row>
    <row r="44" spans="1:6" ht="27.6" customHeight="1" thickBot="1" x14ac:dyDescent="0.3">
      <c r="A44" s="74" t="s">
        <v>354</v>
      </c>
      <c r="B44" s="31" t="s">
        <v>353</v>
      </c>
      <c r="C44" s="402"/>
      <c r="D44" s="403"/>
      <c r="E44" s="179"/>
      <c r="F44" s="212"/>
    </row>
    <row r="45" spans="1:6" ht="15" customHeight="1" thickBot="1" x14ac:dyDescent="0.3">
      <c r="A45" s="377" t="s">
        <v>12</v>
      </c>
      <c r="B45" s="378" t="s">
        <v>142</v>
      </c>
      <c r="C45" s="357" t="s">
        <v>175</v>
      </c>
      <c r="D45" s="358"/>
      <c r="E45" s="40"/>
      <c r="F45" s="211" t="s">
        <v>474</v>
      </c>
    </row>
    <row r="46" spans="1:6" ht="15" customHeight="1" thickBot="1" x14ac:dyDescent="0.3">
      <c r="A46" s="377"/>
      <c r="B46" s="378"/>
      <c r="C46" s="373" t="s">
        <v>176</v>
      </c>
      <c r="D46" s="374"/>
      <c r="E46" s="40"/>
      <c r="F46" s="202" t="s">
        <v>475</v>
      </c>
    </row>
    <row r="47" spans="1:6" ht="15" customHeight="1" thickBot="1" x14ac:dyDescent="0.3">
      <c r="A47" s="377"/>
      <c r="B47" s="378"/>
      <c r="C47" s="373" t="s">
        <v>177</v>
      </c>
      <c r="D47" s="374"/>
      <c r="E47" s="40"/>
      <c r="F47" s="214" t="s">
        <v>476</v>
      </c>
    </row>
    <row r="48" spans="1:6" ht="15" customHeight="1" thickBot="1" x14ac:dyDescent="0.3">
      <c r="A48" s="377"/>
      <c r="B48" s="378"/>
      <c r="C48" s="373" t="s">
        <v>178</v>
      </c>
      <c r="D48" s="374"/>
      <c r="E48" s="40"/>
      <c r="F48" s="202" t="s">
        <v>477</v>
      </c>
    </row>
    <row r="49" spans="1:6" ht="15" customHeight="1" thickBot="1" x14ac:dyDescent="0.3">
      <c r="A49" s="377"/>
      <c r="B49" s="378"/>
      <c r="C49" s="373" t="s">
        <v>112</v>
      </c>
      <c r="D49" s="374"/>
      <c r="E49" s="40"/>
      <c r="F49" s="202">
        <v>7752528132</v>
      </c>
    </row>
    <row r="50" spans="1:6" ht="15" customHeight="1" thickBot="1" x14ac:dyDescent="0.3">
      <c r="A50" s="377"/>
      <c r="B50" s="378"/>
      <c r="C50" s="373" t="s">
        <v>113</v>
      </c>
      <c r="D50" s="374"/>
      <c r="E50" s="40"/>
      <c r="F50" s="202" t="s">
        <v>427</v>
      </c>
    </row>
    <row r="51" spans="1:6" ht="15" customHeight="1" thickBot="1" x14ac:dyDescent="0.3">
      <c r="A51" s="377"/>
      <c r="B51" s="378"/>
      <c r="C51" s="375" t="s">
        <v>114</v>
      </c>
      <c r="D51" s="376"/>
      <c r="E51" s="40"/>
      <c r="F51" s="202">
        <v>7752528132</v>
      </c>
    </row>
    <row r="52" spans="1:6" ht="15" customHeight="1" thickBot="1" x14ac:dyDescent="0.3">
      <c r="A52" s="377"/>
      <c r="B52" s="378"/>
      <c r="C52" s="351" t="s">
        <v>115</v>
      </c>
      <c r="D52" s="352"/>
      <c r="E52" s="40"/>
      <c r="F52" s="210" t="s">
        <v>427</v>
      </c>
    </row>
    <row r="53" spans="1:6" ht="14.45" customHeight="1" x14ac:dyDescent="0.25">
      <c r="A53" s="353" t="s">
        <v>10</v>
      </c>
      <c r="B53" s="355" t="s">
        <v>352</v>
      </c>
      <c r="C53" s="357" t="s">
        <v>116</v>
      </c>
      <c r="D53" s="358"/>
      <c r="E53" s="40"/>
      <c r="F53" s="211">
        <v>1</v>
      </c>
    </row>
    <row r="54" spans="1:6" ht="14.45" customHeight="1" x14ac:dyDescent="0.25">
      <c r="A54" s="371"/>
      <c r="B54" s="372"/>
      <c r="C54" s="373" t="s">
        <v>117</v>
      </c>
      <c r="D54" s="374"/>
      <c r="E54" s="40"/>
      <c r="F54" s="202" t="s">
        <v>332</v>
      </c>
    </row>
    <row r="55" spans="1:6" ht="15" customHeight="1" thickBot="1" x14ac:dyDescent="0.3">
      <c r="A55" s="371"/>
      <c r="B55" s="372"/>
      <c r="C55" s="369" t="s">
        <v>71</v>
      </c>
      <c r="D55" s="370"/>
      <c r="E55" s="40"/>
      <c r="F55" s="213" t="s">
        <v>426</v>
      </c>
    </row>
    <row r="56" spans="1:6" ht="79.5" customHeight="1" thickBot="1" x14ac:dyDescent="0.3">
      <c r="A56" s="75" t="s">
        <v>318</v>
      </c>
      <c r="B56" s="29" t="s">
        <v>319</v>
      </c>
      <c r="C56" s="375" t="s">
        <v>320</v>
      </c>
      <c r="D56" s="376"/>
      <c r="E56" s="40"/>
      <c r="F56" s="211">
        <v>135</v>
      </c>
    </row>
    <row r="57" spans="1:6" ht="55.5" customHeight="1" x14ac:dyDescent="0.25">
      <c r="A57" s="353" t="s">
        <v>26</v>
      </c>
      <c r="B57" s="355"/>
      <c r="C57" s="357" t="s">
        <v>321</v>
      </c>
      <c r="D57" s="358"/>
      <c r="E57" s="40"/>
      <c r="F57" s="211">
        <v>2</v>
      </c>
    </row>
    <row r="58" spans="1:6" x14ac:dyDescent="0.25">
      <c r="A58" s="371"/>
      <c r="B58" s="372"/>
      <c r="C58" s="373" t="s">
        <v>322</v>
      </c>
      <c r="D58" s="374"/>
      <c r="E58" s="40"/>
      <c r="F58" s="202" t="s">
        <v>478</v>
      </c>
    </row>
    <row r="59" spans="1:6" ht="15" customHeight="1" thickBot="1" x14ac:dyDescent="0.3">
      <c r="A59" s="354"/>
      <c r="B59" s="356"/>
      <c r="C59" s="351" t="s">
        <v>323</v>
      </c>
      <c r="D59" s="352"/>
      <c r="E59" s="40"/>
      <c r="F59" s="210" t="s">
        <v>479</v>
      </c>
    </row>
    <row r="60" spans="1:6" ht="15.75" thickBot="1" x14ac:dyDescent="0.3">
      <c r="A60" s="74" t="s">
        <v>44</v>
      </c>
      <c r="B60" s="31" t="s">
        <v>45</v>
      </c>
      <c r="C60" s="402"/>
      <c r="D60" s="403"/>
      <c r="E60" s="179"/>
      <c r="F60" s="215"/>
    </row>
    <row r="61" spans="1:6" ht="28.5" customHeight="1" thickBot="1" x14ac:dyDescent="0.3">
      <c r="A61" s="74" t="s">
        <v>44</v>
      </c>
      <c r="B61" s="31" t="s">
        <v>63</v>
      </c>
      <c r="C61" s="402"/>
      <c r="D61" s="403"/>
      <c r="E61" s="179"/>
      <c r="F61" s="215"/>
    </row>
    <row r="62" spans="1:6" ht="28.5" customHeight="1" thickBot="1" x14ac:dyDescent="0.3">
      <c r="A62" s="74" t="s">
        <v>44</v>
      </c>
      <c r="B62" s="31" t="s">
        <v>64</v>
      </c>
      <c r="C62" s="402"/>
      <c r="D62" s="403"/>
      <c r="E62" s="179"/>
      <c r="F62" s="215"/>
    </row>
    <row r="63" spans="1:6" ht="30" customHeight="1" thickBot="1" x14ac:dyDescent="0.3">
      <c r="A63" s="74" t="s">
        <v>50</v>
      </c>
      <c r="B63" s="31" t="s">
        <v>351</v>
      </c>
      <c r="C63" s="402"/>
      <c r="D63" s="403"/>
      <c r="E63" s="179"/>
      <c r="F63" s="215"/>
    </row>
    <row r="64" spans="1:6" ht="18.95" customHeight="1" thickBot="1" x14ac:dyDescent="0.3">
      <c r="A64" s="74" t="s">
        <v>27</v>
      </c>
      <c r="B64" s="31" t="s">
        <v>350</v>
      </c>
      <c r="C64" s="379" t="s">
        <v>77</v>
      </c>
      <c r="D64" s="380"/>
      <c r="E64" s="40"/>
      <c r="F64" s="212" t="s">
        <v>480</v>
      </c>
    </row>
    <row r="65" spans="1:6" ht="56.1" customHeight="1" thickBot="1" x14ac:dyDescent="0.3">
      <c r="A65" s="74" t="s">
        <v>349</v>
      </c>
      <c r="B65" s="31" t="s">
        <v>348</v>
      </c>
      <c r="C65" s="379"/>
      <c r="D65" s="380"/>
      <c r="E65" s="40"/>
      <c r="F65" s="212"/>
    </row>
    <row r="66" spans="1:6" ht="40.5" customHeight="1" thickBot="1" x14ac:dyDescent="0.3">
      <c r="A66" s="74" t="s">
        <v>51</v>
      </c>
      <c r="B66" s="31" t="s">
        <v>347</v>
      </c>
      <c r="C66" s="402"/>
      <c r="D66" s="403"/>
      <c r="E66" s="179"/>
      <c r="F66" s="212"/>
    </row>
    <row r="67" spans="1:6" ht="40.5" customHeight="1" thickBot="1" x14ac:dyDescent="0.3">
      <c r="A67" s="74" t="s">
        <v>54</v>
      </c>
      <c r="B67" s="31" t="s">
        <v>80</v>
      </c>
      <c r="C67" s="402"/>
      <c r="D67" s="403"/>
      <c r="E67" s="179"/>
      <c r="F67" s="212"/>
    </row>
    <row r="68" spans="1:6" ht="78.599999999999994" customHeight="1" thickBot="1" x14ac:dyDescent="0.3">
      <c r="A68" s="74" t="s">
        <v>29</v>
      </c>
      <c r="B68" s="31" t="s">
        <v>346</v>
      </c>
      <c r="C68" s="402"/>
      <c r="D68" s="403"/>
      <c r="E68" s="179"/>
      <c r="F68" s="212"/>
    </row>
    <row r="69" spans="1:6" ht="53.45" customHeight="1" thickBot="1" x14ac:dyDescent="0.3">
      <c r="A69" s="74" t="s">
        <v>31</v>
      </c>
      <c r="B69" s="31" t="s">
        <v>345</v>
      </c>
      <c r="C69" s="379" t="s">
        <v>30</v>
      </c>
      <c r="D69" s="380"/>
      <c r="E69" s="40"/>
      <c r="F69" s="212" t="s">
        <v>396</v>
      </c>
    </row>
    <row r="70" spans="1:6" ht="29.45" customHeight="1" thickBot="1" x14ac:dyDescent="0.3">
      <c r="A70" s="74" t="s">
        <v>55</v>
      </c>
      <c r="B70" s="31" t="s">
        <v>95</v>
      </c>
      <c r="C70" s="402"/>
      <c r="D70" s="403"/>
      <c r="E70" s="179"/>
      <c r="F70" s="212"/>
    </row>
    <row r="71" spans="1:6" ht="27.95" customHeight="1" thickBot="1" x14ac:dyDescent="0.3">
      <c r="A71" s="74" t="s">
        <v>32</v>
      </c>
      <c r="B71" s="31" t="s">
        <v>96</v>
      </c>
      <c r="C71" s="379" t="s">
        <v>30</v>
      </c>
      <c r="D71" s="380"/>
      <c r="E71" s="40"/>
      <c r="F71" s="212" t="s">
        <v>455</v>
      </c>
    </row>
    <row r="72" spans="1:6" ht="42.6" customHeight="1" thickBot="1" x14ac:dyDescent="0.3">
      <c r="A72" s="74" t="s">
        <v>56</v>
      </c>
      <c r="B72" s="31" t="s">
        <v>168</v>
      </c>
      <c r="C72" s="402"/>
      <c r="D72" s="403"/>
      <c r="E72" s="179"/>
      <c r="F72" s="212"/>
    </row>
    <row r="73" spans="1:6" ht="27" customHeight="1" thickBot="1" x14ac:dyDescent="0.3">
      <c r="A73" s="74" t="s">
        <v>48</v>
      </c>
      <c r="B73" s="31" t="s">
        <v>47</v>
      </c>
      <c r="C73" s="402"/>
      <c r="D73" s="403"/>
      <c r="E73" s="179"/>
      <c r="F73" s="212"/>
    </row>
    <row r="74" spans="1:6" ht="27.6" customHeight="1" thickBot="1" x14ac:dyDescent="0.3">
      <c r="A74" s="74" t="s">
        <v>49</v>
      </c>
      <c r="B74" s="31" t="s">
        <v>103</v>
      </c>
      <c r="C74" s="402" t="s">
        <v>333</v>
      </c>
      <c r="D74" s="403"/>
      <c r="E74" s="179"/>
      <c r="F74" s="212" t="s">
        <v>481</v>
      </c>
    </row>
    <row r="75" spans="1:6" ht="27.6" customHeight="1" thickBot="1" x14ac:dyDescent="0.3">
      <c r="A75" s="74" t="s">
        <v>46</v>
      </c>
      <c r="B75" s="31" t="s">
        <v>81</v>
      </c>
      <c r="C75" s="402"/>
      <c r="D75" s="403"/>
      <c r="E75" s="179"/>
      <c r="F75" s="212"/>
    </row>
    <row r="76" spans="1:6" ht="15.75" thickBot="1" x14ac:dyDescent="0.3">
      <c r="F76" s="206"/>
    </row>
    <row r="77" spans="1:6" ht="15.95" customHeight="1" thickBot="1" x14ac:dyDescent="0.3">
      <c r="A77" s="364" t="s">
        <v>169</v>
      </c>
      <c r="B77" s="365"/>
      <c r="C77" s="365"/>
      <c r="D77" s="366"/>
      <c r="E77" s="44"/>
      <c r="F77" s="207" t="s">
        <v>394</v>
      </c>
    </row>
    <row r="78" spans="1:6" ht="26.45" customHeight="1" thickBot="1" x14ac:dyDescent="0.3">
      <c r="A78" s="381" t="s">
        <v>170</v>
      </c>
      <c r="B78" s="382"/>
      <c r="C78" s="382"/>
      <c r="D78" s="383"/>
      <c r="E78" s="45"/>
      <c r="F78" s="208" t="s">
        <v>342</v>
      </c>
    </row>
    <row r="79" spans="1:6" ht="14.45" customHeight="1" x14ac:dyDescent="0.25">
      <c r="A79" s="384" t="s">
        <v>83</v>
      </c>
      <c r="B79" s="385"/>
      <c r="C79" s="385"/>
      <c r="D79" s="386"/>
      <c r="E79" s="179"/>
      <c r="F79" s="200">
        <f>-500*('PPI Adj'!D6)</f>
        <v>-583.5</v>
      </c>
    </row>
    <row r="80" spans="1:6" ht="14.45" customHeight="1" x14ac:dyDescent="0.25">
      <c r="A80" s="387" t="s">
        <v>34</v>
      </c>
      <c r="B80" s="388"/>
      <c r="C80" s="388"/>
      <c r="D80" s="389"/>
      <c r="E80" s="40"/>
      <c r="F80" s="197">
        <f>361*('PPI Adj'!D6)</f>
        <v>421.28700000000003</v>
      </c>
    </row>
    <row r="81" spans="1:6" x14ac:dyDescent="0.25">
      <c r="A81" s="387" t="s">
        <v>35</v>
      </c>
      <c r="B81" s="388"/>
      <c r="C81" s="388"/>
      <c r="D81" s="389"/>
      <c r="E81" s="179"/>
      <c r="F81" s="197">
        <f>525*('PPI Adj'!D6)</f>
        <v>612.67500000000007</v>
      </c>
    </row>
    <row r="82" spans="1:6" x14ac:dyDescent="0.25">
      <c r="A82" s="387" t="s">
        <v>36</v>
      </c>
      <c r="B82" s="388"/>
      <c r="C82" s="388"/>
      <c r="D82" s="389"/>
      <c r="E82" s="40"/>
      <c r="F82" s="197" t="s">
        <v>311</v>
      </c>
    </row>
    <row r="83" spans="1:6" ht="14.45" customHeight="1" x14ac:dyDescent="0.25">
      <c r="A83" s="387" t="s">
        <v>344</v>
      </c>
      <c r="B83" s="388"/>
      <c r="C83" s="388"/>
      <c r="D83" s="389"/>
      <c r="E83" s="40"/>
      <c r="F83" s="197">
        <f>550*('PPI Adj'!D6)</f>
        <v>641.85</v>
      </c>
    </row>
    <row r="84" spans="1:6" x14ac:dyDescent="0.25">
      <c r="A84" s="387" t="s">
        <v>343</v>
      </c>
      <c r="B84" s="388"/>
      <c r="C84" s="388"/>
      <c r="D84" s="389"/>
      <c r="E84" s="40"/>
      <c r="F84" s="197" t="s">
        <v>311</v>
      </c>
    </row>
    <row r="85" spans="1:6" ht="14.45" customHeight="1" x14ac:dyDescent="0.25">
      <c r="A85" s="387" t="s">
        <v>86</v>
      </c>
      <c r="B85" s="388"/>
      <c r="C85" s="388"/>
      <c r="D85" s="389"/>
      <c r="E85" s="40"/>
      <c r="F85" s="197">
        <f>300*('PPI Adj'!D6)</f>
        <v>350.1</v>
      </c>
    </row>
    <row r="86" spans="1:6" ht="14.45" customHeight="1" x14ac:dyDescent="0.25">
      <c r="A86" s="387" t="s">
        <v>85</v>
      </c>
      <c r="B86" s="388"/>
      <c r="C86" s="388"/>
      <c r="D86" s="389"/>
      <c r="E86" s="40"/>
      <c r="F86" s="197" t="s">
        <v>193</v>
      </c>
    </row>
    <row r="87" spans="1:6" x14ac:dyDescent="0.25">
      <c r="A87" s="387" t="s">
        <v>13</v>
      </c>
      <c r="B87" s="388"/>
      <c r="C87" s="388"/>
      <c r="D87" s="389"/>
      <c r="E87" s="40"/>
      <c r="F87" s="197">
        <f>8605*('PPI Adj'!D6)</f>
        <v>10042.035</v>
      </c>
    </row>
    <row r="88" spans="1:6" ht="14.45" customHeight="1" x14ac:dyDescent="0.25">
      <c r="A88" s="387" t="s">
        <v>37</v>
      </c>
      <c r="B88" s="388"/>
      <c r="C88" s="388"/>
      <c r="D88" s="389"/>
      <c r="E88" s="179"/>
      <c r="F88" s="197" t="s">
        <v>482</v>
      </c>
    </row>
    <row r="89" spans="1:6" x14ac:dyDescent="0.25">
      <c r="A89" s="387" t="s">
        <v>38</v>
      </c>
      <c r="B89" s="388"/>
      <c r="C89" s="388"/>
      <c r="D89" s="389"/>
      <c r="E89" s="179"/>
      <c r="F89" s="197">
        <f>790*('PPI Adj'!D6)</f>
        <v>921.93000000000006</v>
      </c>
    </row>
    <row r="90" spans="1:6" x14ac:dyDescent="0.25">
      <c r="A90" s="387" t="s">
        <v>336</v>
      </c>
      <c r="B90" s="388"/>
      <c r="C90" s="388"/>
      <c r="D90" s="389"/>
      <c r="E90" s="179"/>
      <c r="F90" s="197" t="s">
        <v>311</v>
      </c>
    </row>
    <row r="91" spans="1:6" x14ac:dyDescent="0.25">
      <c r="A91" s="387" t="s">
        <v>39</v>
      </c>
      <c r="B91" s="388"/>
      <c r="C91" s="388"/>
      <c r="D91" s="389"/>
      <c r="E91" s="40"/>
      <c r="F91" s="197">
        <f>48*('PPI Adj'!D6)</f>
        <v>56.016000000000005</v>
      </c>
    </row>
    <row r="92" spans="1:6" x14ac:dyDescent="0.25">
      <c r="A92" s="387" t="s">
        <v>40</v>
      </c>
      <c r="B92" s="388"/>
      <c r="C92" s="388"/>
      <c r="D92" s="389"/>
      <c r="E92" s="40"/>
      <c r="F92" s="197">
        <f>781*('PPI Adj'!D6)</f>
        <v>911.42700000000002</v>
      </c>
    </row>
    <row r="93" spans="1:6" x14ac:dyDescent="0.25">
      <c r="A93" s="387" t="s">
        <v>14</v>
      </c>
      <c r="B93" s="388"/>
      <c r="C93" s="388"/>
      <c r="D93" s="389"/>
      <c r="E93" s="40"/>
      <c r="F93" s="197">
        <f>17000*('PPI Adj'!D6)</f>
        <v>19839</v>
      </c>
    </row>
    <row r="94" spans="1:6" ht="14.45" customHeight="1" x14ac:dyDescent="0.25">
      <c r="A94" s="387" t="s">
        <v>91</v>
      </c>
      <c r="B94" s="388"/>
      <c r="C94" s="388"/>
      <c r="D94" s="389"/>
      <c r="E94" s="40"/>
      <c r="F94" s="197">
        <f>3055*('PPI Adj'!D6)</f>
        <v>3565.1849999999999</v>
      </c>
    </row>
    <row r="95" spans="1:6" ht="15" customHeight="1" thickBot="1" x14ac:dyDescent="0.3">
      <c r="A95" s="390" t="s">
        <v>92</v>
      </c>
      <c r="B95" s="391"/>
      <c r="C95" s="391"/>
      <c r="D95" s="392"/>
      <c r="E95" s="179"/>
      <c r="F95" s="199">
        <f>-946*('PPI Adj'!D6)</f>
        <v>-1103.982</v>
      </c>
    </row>
    <row r="96" spans="1:6" ht="15.75" thickBot="1" x14ac:dyDescent="0.3">
      <c r="F96" s="206"/>
    </row>
    <row r="97" spans="1:6" ht="15.95" customHeight="1" thickBot="1" x14ac:dyDescent="0.3">
      <c r="A97" s="364" t="s">
        <v>167</v>
      </c>
      <c r="B97" s="365"/>
      <c r="C97" s="365"/>
      <c r="D97" s="366"/>
      <c r="E97" s="44"/>
      <c r="F97" s="207" t="s">
        <v>394</v>
      </c>
    </row>
    <row r="98" spans="1:6" ht="15" customHeight="1" thickBot="1" x14ac:dyDescent="0.3">
      <c r="A98" s="76" t="s">
        <v>33</v>
      </c>
      <c r="B98" s="27" t="s">
        <v>7</v>
      </c>
      <c r="C98" s="393" t="s">
        <v>166</v>
      </c>
      <c r="D98" s="394"/>
      <c r="E98" s="45"/>
      <c r="F98" s="208" t="s">
        <v>342</v>
      </c>
    </row>
    <row r="99" spans="1:6" ht="42" customHeight="1" thickBot="1" x14ac:dyDescent="0.3">
      <c r="A99" s="77" t="s">
        <v>83</v>
      </c>
      <c r="B99" s="26" t="s">
        <v>146</v>
      </c>
      <c r="C99" s="407"/>
      <c r="D99" s="408"/>
      <c r="F99" s="212"/>
    </row>
    <row r="100" spans="1:6" ht="26.25" thickBot="1" x14ac:dyDescent="0.3">
      <c r="A100" s="74" t="s">
        <v>34</v>
      </c>
      <c r="B100" s="31" t="s">
        <v>107</v>
      </c>
      <c r="C100" s="379" t="s">
        <v>30</v>
      </c>
      <c r="D100" s="380"/>
      <c r="F100" s="212" t="s">
        <v>457</v>
      </c>
    </row>
    <row r="101" spans="1:6" ht="54.95" customHeight="1" thickBot="1" x14ac:dyDescent="0.3">
      <c r="A101" s="74" t="s">
        <v>35</v>
      </c>
      <c r="B101" s="31" t="s">
        <v>97</v>
      </c>
      <c r="C101" s="402"/>
      <c r="D101" s="403"/>
      <c r="F101" s="212"/>
    </row>
    <row r="102" spans="1:6" ht="27" customHeight="1" thickBot="1" x14ac:dyDescent="0.3">
      <c r="A102" s="74" t="s">
        <v>36</v>
      </c>
      <c r="B102" s="31" t="s">
        <v>84</v>
      </c>
      <c r="C102" s="379" t="s">
        <v>99</v>
      </c>
      <c r="D102" s="380"/>
      <c r="F102" s="212" t="s">
        <v>458</v>
      </c>
    </row>
    <row r="103" spans="1:6" ht="14.45" customHeight="1" x14ac:dyDescent="0.25">
      <c r="A103" s="353" t="s">
        <v>60</v>
      </c>
      <c r="B103" s="355" t="s">
        <v>133</v>
      </c>
      <c r="C103" s="357" t="s">
        <v>338</v>
      </c>
      <c r="D103" s="358"/>
      <c r="F103" s="211" t="s">
        <v>476</v>
      </c>
    </row>
    <row r="104" spans="1:6" ht="14.45" customHeight="1" x14ac:dyDescent="0.25">
      <c r="A104" s="371"/>
      <c r="B104" s="372"/>
      <c r="C104" s="373" t="s">
        <v>337</v>
      </c>
      <c r="D104" s="374"/>
      <c r="F104" s="202">
        <v>5070</v>
      </c>
    </row>
    <row r="105" spans="1:6" ht="14.45" customHeight="1" x14ac:dyDescent="0.25">
      <c r="A105" s="371"/>
      <c r="B105" s="372"/>
      <c r="C105" s="373" t="s">
        <v>114</v>
      </c>
      <c r="D105" s="374"/>
      <c r="F105" s="202">
        <v>7752528137</v>
      </c>
    </row>
    <row r="106" spans="1:6" ht="21.95" customHeight="1" thickBot="1" x14ac:dyDescent="0.3">
      <c r="A106" s="354"/>
      <c r="B106" s="356"/>
      <c r="C106" s="351" t="s">
        <v>115</v>
      </c>
      <c r="D106" s="352"/>
      <c r="F106" s="210" t="s">
        <v>498</v>
      </c>
    </row>
    <row r="107" spans="1:6" ht="14.45" customHeight="1" x14ac:dyDescent="0.25">
      <c r="A107" s="353" t="s">
        <v>61</v>
      </c>
      <c r="B107" s="355" t="s">
        <v>341</v>
      </c>
      <c r="C107" s="357" t="s">
        <v>340</v>
      </c>
      <c r="D107" s="358"/>
      <c r="F107" s="211" t="s">
        <v>476</v>
      </c>
    </row>
    <row r="108" spans="1:6" ht="14.45" customHeight="1" x14ac:dyDescent="0.25">
      <c r="A108" s="371"/>
      <c r="B108" s="372"/>
      <c r="C108" s="373" t="s">
        <v>339</v>
      </c>
      <c r="D108" s="374"/>
      <c r="F108" s="214" t="s">
        <v>475</v>
      </c>
    </row>
    <row r="109" spans="1:6" ht="14.45" customHeight="1" x14ac:dyDescent="0.25">
      <c r="A109" s="371"/>
      <c r="B109" s="372"/>
      <c r="C109" s="373" t="s">
        <v>338</v>
      </c>
      <c r="D109" s="374"/>
      <c r="F109" s="214" t="s">
        <v>476</v>
      </c>
    </row>
    <row r="110" spans="1:6" ht="14.45" customHeight="1" x14ac:dyDescent="0.25">
      <c r="A110" s="371"/>
      <c r="B110" s="372"/>
      <c r="C110" s="373" t="s">
        <v>337</v>
      </c>
      <c r="D110" s="374"/>
      <c r="F110" s="202" t="s">
        <v>477</v>
      </c>
    </row>
    <row r="111" spans="1:6" ht="14.45" customHeight="1" x14ac:dyDescent="0.25">
      <c r="A111" s="371"/>
      <c r="B111" s="372"/>
      <c r="C111" s="373" t="s">
        <v>112</v>
      </c>
      <c r="D111" s="374"/>
      <c r="F111" s="202">
        <v>7752528132</v>
      </c>
    </row>
    <row r="112" spans="1:6" ht="14.45" customHeight="1" x14ac:dyDescent="0.25">
      <c r="A112" s="371"/>
      <c r="B112" s="372"/>
      <c r="C112" s="373" t="s">
        <v>113</v>
      </c>
      <c r="D112" s="374"/>
      <c r="F112" s="214" t="s">
        <v>427</v>
      </c>
    </row>
    <row r="113" spans="1:6" ht="14.45" customHeight="1" x14ac:dyDescent="0.25">
      <c r="A113" s="371"/>
      <c r="B113" s="372"/>
      <c r="C113" s="373" t="s">
        <v>114</v>
      </c>
      <c r="D113" s="374"/>
      <c r="F113" s="214">
        <v>7752528132</v>
      </c>
    </row>
    <row r="114" spans="1:6" ht="15" customHeight="1" thickBot="1" x14ac:dyDescent="0.3">
      <c r="A114" s="354"/>
      <c r="B114" s="356"/>
      <c r="C114" s="351" t="s">
        <v>115</v>
      </c>
      <c r="D114" s="352"/>
      <c r="F114" s="210" t="s">
        <v>427</v>
      </c>
    </row>
    <row r="115" spans="1:6" ht="144" customHeight="1" thickBot="1" x14ac:dyDescent="0.3">
      <c r="A115" s="78" t="s">
        <v>86</v>
      </c>
      <c r="B115" s="20" t="s">
        <v>143</v>
      </c>
      <c r="C115" s="379" t="s">
        <v>104</v>
      </c>
      <c r="D115" s="380"/>
      <c r="F115" s="211" t="s">
        <v>444</v>
      </c>
    </row>
    <row r="116" spans="1:6" ht="168.95" customHeight="1" thickBot="1" x14ac:dyDescent="0.3">
      <c r="A116" s="74" t="s">
        <v>85</v>
      </c>
      <c r="B116" s="186" t="s">
        <v>171</v>
      </c>
      <c r="C116" s="379" t="s">
        <v>104</v>
      </c>
      <c r="D116" s="380"/>
      <c r="F116" s="212" t="s">
        <v>193</v>
      </c>
    </row>
    <row r="117" spans="1:6" ht="29.1" customHeight="1" x14ac:dyDescent="0.25">
      <c r="A117" s="353" t="s">
        <v>13</v>
      </c>
      <c r="B117" s="355" t="s">
        <v>98</v>
      </c>
      <c r="C117" s="357" t="s">
        <v>30</v>
      </c>
      <c r="D117" s="358"/>
      <c r="F117" s="211" t="s">
        <v>461</v>
      </c>
    </row>
    <row r="118" spans="1:6" ht="24.95" customHeight="1" thickBot="1" x14ac:dyDescent="0.3">
      <c r="A118" s="354"/>
      <c r="B118" s="356"/>
      <c r="C118" s="351" t="s">
        <v>109</v>
      </c>
      <c r="D118" s="352"/>
      <c r="F118" s="210" t="s">
        <v>390</v>
      </c>
    </row>
    <row r="119" spans="1:6" ht="67.5" customHeight="1" thickBot="1" x14ac:dyDescent="0.3">
      <c r="A119" s="74" t="s">
        <v>37</v>
      </c>
      <c r="B119" s="31" t="s">
        <v>135</v>
      </c>
      <c r="C119" s="402"/>
      <c r="D119" s="403"/>
      <c r="F119" s="212" t="s">
        <v>462</v>
      </c>
    </row>
    <row r="120" spans="1:6" ht="42" customHeight="1" thickBot="1" x14ac:dyDescent="0.3">
      <c r="A120" s="74" t="s">
        <v>38</v>
      </c>
      <c r="B120" s="31" t="s">
        <v>87</v>
      </c>
      <c r="C120" s="402"/>
      <c r="D120" s="403"/>
      <c r="F120" s="212"/>
    </row>
    <row r="121" spans="1:6" ht="15.95" customHeight="1" thickBot="1" x14ac:dyDescent="0.3">
      <c r="A121" s="74" t="s">
        <v>336</v>
      </c>
      <c r="B121" s="31" t="s">
        <v>335</v>
      </c>
      <c r="C121" s="379"/>
      <c r="D121" s="380"/>
      <c r="F121" s="212" t="s">
        <v>311</v>
      </c>
    </row>
    <row r="122" spans="1:6" ht="27.95" customHeight="1" thickBot="1" x14ac:dyDescent="0.3">
      <c r="A122" s="74" t="s">
        <v>39</v>
      </c>
      <c r="B122" s="31" t="s">
        <v>106</v>
      </c>
      <c r="C122" s="379" t="s">
        <v>105</v>
      </c>
      <c r="D122" s="380"/>
      <c r="F122" s="212" t="s">
        <v>463</v>
      </c>
    </row>
    <row r="123" spans="1:6" ht="14.45" customHeight="1" thickBot="1" x14ac:dyDescent="0.3">
      <c r="A123" s="74" t="s">
        <v>40</v>
      </c>
      <c r="B123" s="31" t="s">
        <v>137</v>
      </c>
      <c r="C123" s="379" t="s">
        <v>100</v>
      </c>
      <c r="D123" s="380"/>
      <c r="F123" s="210" t="s">
        <v>465</v>
      </c>
    </row>
    <row r="124" spans="1:6" ht="103.5" customHeight="1" x14ac:dyDescent="0.25">
      <c r="A124" s="424" t="s">
        <v>14</v>
      </c>
      <c r="B124" s="355" t="s">
        <v>138</v>
      </c>
      <c r="C124" s="357" t="s">
        <v>139</v>
      </c>
      <c r="D124" s="426"/>
      <c r="F124" s="211">
        <v>2</v>
      </c>
    </row>
    <row r="125" spans="1:6" ht="27.95" customHeight="1" thickBot="1" x14ac:dyDescent="0.3">
      <c r="A125" s="425"/>
      <c r="B125" s="356"/>
      <c r="C125" s="351" t="s">
        <v>496</v>
      </c>
      <c r="D125" s="423"/>
      <c r="F125" s="210" t="s">
        <v>497</v>
      </c>
    </row>
    <row r="126" spans="1:6" ht="54.6" customHeight="1" thickBot="1" x14ac:dyDescent="0.3">
      <c r="A126" s="74" t="s">
        <v>91</v>
      </c>
      <c r="B126" s="31" t="s">
        <v>144</v>
      </c>
      <c r="C126" s="379" t="s">
        <v>100</v>
      </c>
      <c r="D126" s="380"/>
      <c r="F126" s="212" t="s">
        <v>468</v>
      </c>
    </row>
    <row r="127" spans="1:6" ht="67.5" customHeight="1" thickBot="1" x14ac:dyDescent="0.3">
      <c r="A127" s="74" t="s">
        <v>92</v>
      </c>
      <c r="B127" s="31" t="s">
        <v>145</v>
      </c>
      <c r="C127" s="402"/>
      <c r="D127" s="403"/>
      <c r="F127" s="212"/>
    </row>
    <row r="128" spans="1:6" ht="66" customHeight="1" thickBot="1" x14ac:dyDescent="0.3">
      <c r="A128" s="74" t="s">
        <v>92</v>
      </c>
      <c r="B128" s="31" t="s">
        <v>145</v>
      </c>
      <c r="C128" s="402"/>
      <c r="D128" s="403"/>
      <c r="E128" s="179"/>
      <c r="F128" s="212"/>
    </row>
  </sheetData>
  <sheetProtection algorithmName="SHA-512" hashValue="xPXXnykmYg+2mlKh6xLV07NUI7MQ3ZU2nz5i+/bsf/K9cpEIR+bGSdTjRTx35FGHJJAJK3WJULc2kvPJ/Zee7g==" saltValue="r2QGhPv5fbWgtFxtxtNNKw==" spinCount="100000" sheet="1" objects="1" scenarios="1"/>
  <mergeCells count="144">
    <mergeCell ref="C125:D125"/>
    <mergeCell ref="C126:D126"/>
    <mergeCell ref="C127:D127"/>
    <mergeCell ref="C128:D128"/>
    <mergeCell ref="C119:D119"/>
    <mergeCell ref="C120:D120"/>
    <mergeCell ref="C121:D121"/>
    <mergeCell ref="C122:D122"/>
    <mergeCell ref="A124:A125"/>
    <mergeCell ref="B124:B125"/>
    <mergeCell ref="C123:D123"/>
    <mergeCell ref="C124:D124"/>
    <mergeCell ref="C115:D115"/>
    <mergeCell ref="C116:D116"/>
    <mergeCell ref="A117:A118"/>
    <mergeCell ref="B117:B118"/>
    <mergeCell ref="C117:D117"/>
    <mergeCell ref="C118:D118"/>
    <mergeCell ref="A107:A114"/>
    <mergeCell ref="B107:B114"/>
    <mergeCell ref="C107:D107"/>
    <mergeCell ref="C108:D108"/>
    <mergeCell ref="C109:D109"/>
    <mergeCell ref="C110:D110"/>
    <mergeCell ref="C111:D111"/>
    <mergeCell ref="C112:D112"/>
    <mergeCell ref="C113:D113"/>
    <mergeCell ref="C114:D114"/>
    <mergeCell ref="A103:A106"/>
    <mergeCell ref="B103:B106"/>
    <mergeCell ref="C103:D103"/>
    <mergeCell ref="C104:D104"/>
    <mergeCell ref="C105:D105"/>
    <mergeCell ref="C106:D106"/>
    <mergeCell ref="A97:D97"/>
    <mergeCell ref="C98:D98"/>
    <mergeCell ref="C99:D99"/>
    <mergeCell ref="C100:D100"/>
    <mergeCell ref="C101:D101"/>
    <mergeCell ref="C102:D102"/>
    <mergeCell ref="A93:D93"/>
    <mergeCell ref="A94:D94"/>
    <mergeCell ref="A95:D95"/>
    <mergeCell ref="A79:D79"/>
    <mergeCell ref="A80:D80"/>
    <mergeCell ref="A81:D81"/>
    <mergeCell ref="A82:D82"/>
    <mergeCell ref="A83:D83"/>
    <mergeCell ref="A84:D84"/>
    <mergeCell ref="A85:D85"/>
    <mergeCell ref="A88:D88"/>
    <mergeCell ref="A89:D89"/>
    <mergeCell ref="A90:D90"/>
    <mergeCell ref="A91:D91"/>
    <mergeCell ref="A92:D92"/>
    <mergeCell ref="A86:D86"/>
    <mergeCell ref="A87:D87"/>
    <mergeCell ref="C69:D69"/>
    <mergeCell ref="C70:D70"/>
    <mergeCell ref="C71:D71"/>
    <mergeCell ref="C72:D72"/>
    <mergeCell ref="C73:D73"/>
    <mergeCell ref="C74:D74"/>
    <mergeCell ref="C75:D75"/>
    <mergeCell ref="A77:D77"/>
    <mergeCell ref="C52:D52"/>
    <mergeCell ref="C56:D56"/>
    <mergeCell ref="A57:A59"/>
    <mergeCell ref="B57:B59"/>
    <mergeCell ref="C57:D57"/>
    <mergeCell ref="C58:D58"/>
    <mergeCell ref="C59:D59"/>
    <mergeCell ref="C60:D60"/>
    <mergeCell ref="C44:D44"/>
    <mergeCell ref="A45:A52"/>
    <mergeCell ref="B45:B52"/>
    <mergeCell ref="C45:D45"/>
    <mergeCell ref="C46:D46"/>
    <mergeCell ref="C47:D47"/>
    <mergeCell ref="A78:D78"/>
    <mergeCell ref="C64:D64"/>
    <mergeCell ref="C65:D65"/>
    <mergeCell ref="C66:D66"/>
    <mergeCell ref="C67:D67"/>
    <mergeCell ref="C68:D68"/>
    <mergeCell ref="C48:D48"/>
    <mergeCell ref="C49:D49"/>
    <mergeCell ref="C50:D50"/>
    <mergeCell ref="C51:D51"/>
    <mergeCell ref="C61:D61"/>
    <mergeCell ref="C62:D62"/>
    <mergeCell ref="C63:D63"/>
    <mergeCell ref="A53:A55"/>
    <mergeCell ref="B53:B55"/>
    <mergeCell ref="C53:D53"/>
    <mergeCell ref="C54:D54"/>
    <mergeCell ref="C55:D55"/>
    <mergeCell ref="C40:D40"/>
    <mergeCell ref="A41:A43"/>
    <mergeCell ref="B41:B43"/>
    <mergeCell ref="C41:D41"/>
    <mergeCell ref="C29:D29"/>
    <mergeCell ref="A30:A34"/>
    <mergeCell ref="B30:B34"/>
    <mergeCell ref="C30:D30"/>
    <mergeCell ref="C31:D31"/>
    <mergeCell ref="C32:D32"/>
    <mergeCell ref="C33:D33"/>
    <mergeCell ref="C34:D34"/>
    <mergeCell ref="C35:D35"/>
    <mergeCell ref="A36:A37"/>
    <mergeCell ref="B36:B37"/>
    <mergeCell ref="C36:D36"/>
    <mergeCell ref="C37:D37"/>
    <mergeCell ref="A38:A39"/>
    <mergeCell ref="B38:B39"/>
    <mergeCell ref="C38:D38"/>
    <mergeCell ref="C39:D39"/>
    <mergeCell ref="C42:D42"/>
    <mergeCell ref="C43:D43"/>
    <mergeCell ref="C25:D25"/>
    <mergeCell ref="C26:D26"/>
    <mergeCell ref="A27:A28"/>
    <mergeCell ref="B27:B28"/>
    <mergeCell ref="C27:D27"/>
    <mergeCell ref="C28:D28"/>
    <mergeCell ref="B11:D11"/>
    <mergeCell ref="B12:D12"/>
    <mergeCell ref="B21:D21"/>
    <mergeCell ref="B22:D22"/>
    <mergeCell ref="A24:D24"/>
    <mergeCell ref="B15:D15"/>
    <mergeCell ref="B16:D16"/>
    <mergeCell ref="B17:D17"/>
    <mergeCell ref="A19:D19"/>
    <mergeCell ref="A3:D3"/>
    <mergeCell ref="A4:D4"/>
    <mergeCell ref="A5:F5"/>
    <mergeCell ref="A6:D6"/>
    <mergeCell ref="B8:D8"/>
    <mergeCell ref="B9:D9"/>
    <mergeCell ref="B10:D10"/>
    <mergeCell ref="B13:D13"/>
    <mergeCell ref="B14:D14"/>
  </mergeCells>
  <conditionalFormatting sqref="C56">
    <cfRule type="expression" dxfId="77" priority="50">
      <formula>#REF!="NO"</formula>
    </cfRule>
  </conditionalFormatting>
  <conditionalFormatting sqref="C62">
    <cfRule type="expression" dxfId="76" priority="44">
      <formula>#REF!="NO"</formula>
    </cfRule>
  </conditionalFormatting>
  <conditionalFormatting sqref="C41:D43">
    <cfRule type="expression" dxfId="75" priority="56">
      <formula>$G$2="NO"</formula>
    </cfRule>
  </conditionalFormatting>
  <conditionalFormatting sqref="C99:D123 F99:F128">
    <cfRule type="expression" dxfId="74" priority="2">
      <formula>#REF!="NO"</formula>
    </cfRule>
  </conditionalFormatting>
  <conditionalFormatting sqref="C124:D124 C125">
    <cfRule type="expression" dxfId="73" priority="1">
      <formula>$F$2="NO"</formula>
    </cfRule>
  </conditionalFormatting>
  <conditionalFormatting sqref="C126:D127">
    <cfRule type="expression" dxfId="72" priority="9">
      <formula>#REF!="NO"</formula>
    </cfRule>
  </conditionalFormatting>
  <conditionalFormatting sqref="C26:E40">
    <cfRule type="expression" dxfId="71" priority="58">
      <formula>#REF!="NO"</formula>
    </cfRule>
  </conditionalFormatting>
  <conditionalFormatting sqref="C44:E52">
    <cfRule type="expression" dxfId="70" priority="55">
      <formula>#REF!="NO"</formula>
    </cfRule>
  </conditionalFormatting>
  <conditionalFormatting sqref="C128:E128">
    <cfRule type="expression" dxfId="69" priority="18">
      <formula>#REF!="NO"</formula>
    </cfRule>
  </conditionalFormatting>
  <conditionalFormatting sqref="C53:F75">
    <cfRule type="expression" dxfId="68" priority="29">
      <formula>#REF!="NO"</formula>
    </cfRule>
  </conditionalFormatting>
  <conditionalFormatting sqref="E41:E43">
    <cfRule type="expression" dxfId="67" priority="57">
      <formula>#REF!="NO"</formula>
    </cfRule>
  </conditionalFormatting>
  <conditionalFormatting sqref="E79:F95">
    <cfRule type="expression" dxfId="66" priority="19">
      <formula>#REF!="NO"</formula>
    </cfRule>
  </conditionalFormatting>
  <conditionalFormatting sqref="F8:F17">
    <cfRule type="expression" dxfId="65" priority="69">
      <formula>#REF!="NO"</formula>
    </cfRule>
  </conditionalFormatting>
  <conditionalFormatting sqref="F21:F22">
    <cfRule type="expression" dxfId="64" priority="65">
      <formula>#REF!="NO"</formula>
    </cfRule>
  </conditionalFormatting>
  <conditionalFormatting sqref="F26:F52">
    <cfRule type="expression" dxfId="63" priority="52">
      <formula>#REF!="NO"</formula>
    </cfRule>
  </conditionalFormatting>
  <conditionalFormatting sqref="F56">
    <cfRule type="expression" dxfId="62" priority="47">
      <formula>#REF!="NO"</formula>
    </cfRule>
  </conditionalFormatting>
  <pageMargins left="0.7" right="0.7" top="0.75" bottom="0.75" header="0.3" footer="0.3"/>
  <pageSetup scale="83" fitToHeight="0" orientation="landscape" r:id="rId1"/>
  <rowBreaks count="6" manualBreakCount="6">
    <brk id="23" max="16383" man="1"/>
    <brk id="44" max="16383" man="1"/>
    <brk id="64" max="5" man="1"/>
    <brk id="71" max="16383" man="1"/>
    <brk id="95" max="16383" man="1"/>
    <brk id="122"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76D2CF-F773-4F0C-8A1B-1A7635E86A71}">
  <sheetPr>
    <tabColor theme="5"/>
    <pageSetUpPr autoPageBreaks="0" fitToPage="1"/>
  </sheetPr>
  <dimension ref="A1:G135"/>
  <sheetViews>
    <sheetView showGridLines="0" zoomScaleNormal="100" zoomScaleSheetLayoutView="100" workbookViewId="0">
      <selection activeCell="A3" sqref="A3:D3"/>
    </sheetView>
  </sheetViews>
  <sheetFormatPr defaultColWidth="9.140625" defaultRowHeight="12.75" x14ac:dyDescent="0.2"/>
  <cols>
    <col min="1" max="1" width="19.140625" style="2" customWidth="1"/>
    <col min="2" max="2" width="62.85546875" style="2" customWidth="1"/>
    <col min="3" max="3" width="14.7109375" style="2" customWidth="1"/>
    <col min="4" max="4" width="20.7109375" style="2" customWidth="1"/>
    <col min="5" max="5" width="2.7109375" style="2" customWidth="1"/>
    <col min="6" max="6" width="21.5703125" style="5" bestFit="1" customWidth="1"/>
    <col min="7" max="7" width="21.5703125" style="2" bestFit="1" customWidth="1"/>
    <col min="8" max="16384" width="9.140625" style="2"/>
  </cols>
  <sheetData>
    <row r="1" spans="1:7" ht="18" customHeight="1" x14ac:dyDescent="0.2">
      <c r="A1" s="314" t="str">
        <f>'C (Item 1-D)'!$A$1</f>
        <v>GROUP 40524-23254, SCHOOL BUSES (Statewide)                                                             Attachment 1 - Specifications and Pricing (Revised October 15, 2026)</v>
      </c>
      <c r="F1" s="2"/>
    </row>
    <row r="2" spans="1:7" s="32" customFormat="1" ht="18" customHeight="1" thickBot="1" x14ac:dyDescent="0.3">
      <c r="A2" s="32" t="s">
        <v>369</v>
      </c>
      <c r="B2" s="34"/>
      <c r="C2" s="34"/>
      <c r="D2" s="34"/>
      <c r="E2" s="34"/>
      <c r="F2" s="34"/>
    </row>
    <row r="3" spans="1:7" ht="24" thickBot="1" x14ac:dyDescent="0.25">
      <c r="A3" s="429" t="s">
        <v>438</v>
      </c>
      <c r="B3" s="430"/>
      <c r="C3" s="430"/>
      <c r="D3" s="431"/>
      <c r="E3" s="10"/>
      <c r="F3" s="10"/>
    </row>
    <row r="4" spans="1:7" ht="51" customHeight="1" thickBot="1" x14ac:dyDescent="0.25">
      <c r="A4" s="325" t="s">
        <v>437</v>
      </c>
      <c r="B4" s="326"/>
      <c r="C4" s="326"/>
      <c r="D4" s="327"/>
      <c r="E4" s="10"/>
      <c r="F4" s="10"/>
    </row>
    <row r="5" spans="1:7" s="4" customFormat="1" ht="11.25" customHeight="1" thickBot="1" x14ac:dyDescent="0.3">
      <c r="A5" s="328"/>
      <c r="B5" s="329"/>
      <c r="C5" s="329"/>
      <c r="D5" s="330"/>
      <c r="E5" s="330"/>
      <c r="F5" s="330"/>
    </row>
    <row r="6" spans="1:7" s="9" customFormat="1" ht="16.5" customHeight="1" thickBot="1" x14ac:dyDescent="0.25">
      <c r="A6" s="331" t="s">
        <v>151</v>
      </c>
      <c r="B6" s="332"/>
      <c r="C6" s="332"/>
      <c r="D6" s="333"/>
      <c r="E6" s="42"/>
      <c r="F6" s="207" t="s">
        <v>394</v>
      </c>
      <c r="G6" s="207" t="s">
        <v>394</v>
      </c>
    </row>
    <row r="7" spans="1:7" s="4" customFormat="1" ht="15" customHeight="1" thickBot="1" x14ac:dyDescent="0.3">
      <c r="A7" s="59" t="s">
        <v>6</v>
      </c>
      <c r="B7" s="35" t="s">
        <v>166</v>
      </c>
      <c r="C7" s="38"/>
      <c r="D7" s="46"/>
      <c r="E7" s="43"/>
      <c r="F7" s="208" t="s">
        <v>19</v>
      </c>
      <c r="G7" s="208" t="s">
        <v>393</v>
      </c>
    </row>
    <row r="8" spans="1:7" ht="39.75" thickTop="1" thickBot="1" x14ac:dyDescent="0.25">
      <c r="A8" s="60" t="s">
        <v>9</v>
      </c>
      <c r="B8" s="348" t="s">
        <v>152</v>
      </c>
      <c r="C8" s="349"/>
      <c r="D8" s="350"/>
      <c r="E8" s="15"/>
      <c r="F8" s="201" t="s">
        <v>447</v>
      </c>
      <c r="G8" s="216" t="s">
        <v>448</v>
      </c>
    </row>
    <row r="9" spans="1:7" s="9" customFormat="1" ht="44.25" customHeight="1" thickTop="1" thickBot="1" x14ac:dyDescent="0.25">
      <c r="A9" s="60" t="s">
        <v>136</v>
      </c>
      <c r="B9" s="348" t="s">
        <v>326</v>
      </c>
      <c r="C9" s="349"/>
      <c r="D9" s="350"/>
      <c r="E9" s="15"/>
      <c r="F9" s="201" t="s">
        <v>483</v>
      </c>
      <c r="G9" s="216" t="s">
        <v>483</v>
      </c>
    </row>
    <row r="10" spans="1:7" ht="12.75" customHeight="1" thickTop="1" x14ac:dyDescent="0.2">
      <c r="A10" s="61" t="s">
        <v>0</v>
      </c>
      <c r="B10" s="337" t="s">
        <v>155</v>
      </c>
      <c r="C10" s="338"/>
      <c r="D10" s="339"/>
      <c r="E10" s="15"/>
      <c r="F10" s="202" t="s">
        <v>417</v>
      </c>
      <c r="G10" s="217" t="s">
        <v>417</v>
      </c>
    </row>
    <row r="11" spans="1:7" x14ac:dyDescent="0.2">
      <c r="A11" s="61" t="s">
        <v>1</v>
      </c>
      <c r="B11" s="337" t="s">
        <v>154</v>
      </c>
      <c r="C11" s="338"/>
      <c r="D11" s="339"/>
      <c r="E11" s="15"/>
      <c r="F11" s="202" t="s">
        <v>416</v>
      </c>
      <c r="G11" s="217" t="s">
        <v>416</v>
      </c>
    </row>
    <row r="12" spans="1:7" ht="12.75" customHeight="1" thickBot="1" x14ac:dyDescent="0.25">
      <c r="A12" s="62" t="s">
        <v>2</v>
      </c>
      <c r="B12" s="334" t="s">
        <v>156</v>
      </c>
      <c r="C12" s="335"/>
      <c r="D12" s="336"/>
      <c r="E12" s="15"/>
      <c r="F12" s="203" t="s">
        <v>415</v>
      </c>
      <c r="G12" s="218" t="s">
        <v>415</v>
      </c>
    </row>
    <row r="13" spans="1:7" ht="13.5" thickTop="1" x14ac:dyDescent="0.2">
      <c r="A13" s="61" t="s">
        <v>3</v>
      </c>
      <c r="B13" s="337" t="s">
        <v>158</v>
      </c>
      <c r="C13" s="338"/>
      <c r="D13" s="339"/>
      <c r="E13" s="15"/>
      <c r="F13" s="202" t="s">
        <v>417</v>
      </c>
      <c r="G13" s="217" t="s">
        <v>417</v>
      </c>
    </row>
    <row r="14" spans="1:7" x14ac:dyDescent="0.2">
      <c r="A14" s="61" t="s">
        <v>4</v>
      </c>
      <c r="B14" s="337" t="s">
        <v>157</v>
      </c>
      <c r="C14" s="338"/>
      <c r="D14" s="339"/>
      <c r="E14" s="15"/>
      <c r="F14" s="202" t="s">
        <v>416</v>
      </c>
      <c r="G14" s="217" t="s">
        <v>416</v>
      </c>
    </row>
    <row r="15" spans="1:7" ht="15.75" customHeight="1" thickBot="1" x14ac:dyDescent="0.25">
      <c r="A15" s="63" t="s">
        <v>5</v>
      </c>
      <c r="B15" s="334" t="s">
        <v>159</v>
      </c>
      <c r="C15" s="335"/>
      <c r="D15" s="336"/>
      <c r="E15" s="15"/>
      <c r="F15" s="204" t="s">
        <v>415</v>
      </c>
      <c r="G15" s="218" t="s">
        <v>415</v>
      </c>
    </row>
    <row r="16" spans="1:7" ht="29.25" customHeight="1" thickTop="1" x14ac:dyDescent="0.2">
      <c r="A16" s="61" t="s">
        <v>101</v>
      </c>
      <c r="B16" s="345" t="s">
        <v>161</v>
      </c>
      <c r="C16" s="346"/>
      <c r="D16" s="347"/>
      <c r="E16" s="15"/>
      <c r="F16" s="205">
        <v>0</v>
      </c>
      <c r="G16" s="219">
        <v>0</v>
      </c>
    </row>
    <row r="17" spans="1:7" ht="30.75" customHeight="1" thickBot="1" x14ac:dyDescent="0.25">
      <c r="A17" s="63" t="s">
        <v>43</v>
      </c>
      <c r="B17" s="334" t="s">
        <v>160</v>
      </c>
      <c r="C17" s="335"/>
      <c r="D17" s="336"/>
      <c r="E17" s="15"/>
      <c r="F17" s="204" t="s">
        <v>449</v>
      </c>
      <c r="G17" s="220" t="s">
        <v>449</v>
      </c>
    </row>
    <row r="18" spans="1:7" s="11" customFormat="1" ht="14.25" thickTop="1" thickBot="1" x14ac:dyDescent="0.25">
      <c r="C18" s="12"/>
      <c r="D18" s="12"/>
      <c r="E18" s="12"/>
      <c r="F18" s="221"/>
      <c r="G18" s="222"/>
    </row>
    <row r="19" spans="1:7" s="13" customFormat="1" ht="16.5" customHeight="1" thickBot="1" x14ac:dyDescent="0.25">
      <c r="A19" s="331" t="s">
        <v>150</v>
      </c>
      <c r="B19" s="332"/>
      <c r="C19" s="332"/>
      <c r="D19" s="333"/>
      <c r="E19" s="42"/>
      <c r="F19" s="207" t="s">
        <v>394</v>
      </c>
      <c r="G19" s="207" t="s">
        <v>394</v>
      </c>
    </row>
    <row r="20" spans="1:7" s="4" customFormat="1" ht="15" customHeight="1" thickBot="1" x14ac:dyDescent="0.3">
      <c r="A20" s="36" t="s">
        <v>6</v>
      </c>
      <c r="B20" s="28" t="s">
        <v>166</v>
      </c>
      <c r="C20" s="39"/>
      <c r="D20" s="66"/>
      <c r="E20" s="43"/>
      <c r="F20" s="208" t="s">
        <v>19</v>
      </c>
      <c r="G20" s="208" t="s">
        <v>393</v>
      </c>
    </row>
    <row r="21" spans="1:7" ht="56.25" customHeight="1" x14ac:dyDescent="0.2">
      <c r="A21" s="64" t="s">
        <v>42</v>
      </c>
      <c r="B21" s="342" t="s">
        <v>162</v>
      </c>
      <c r="C21" s="343"/>
      <c r="D21" s="344"/>
      <c r="E21" s="15"/>
      <c r="F21" s="194">
        <f>133733*('PPI Adj'!D6)</f>
        <v>156066.41099999999</v>
      </c>
      <c r="G21" s="223">
        <f>131590*('PPI Adj'!D6)</f>
        <v>153565.53</v>
      </c>
    </row>
    <row r="22" spans="1:7" ht="28.5" customHeight="1" thickBot="1" x14ac:dyDescent="0.25">
      <c r="A22" s="65" t="s">
        <v>41</v>
      </c>
      <c r="B22" s="361" t="s">
        <v>164</v>
      </c>
      <c r="C22" s="362"/>
      <c r="D22" s="363"/>
      <c r="E22" s="1"/>
      <c r="F22" s="224">
        <v>16</v>
      </c>
      <c r="G22" s="224">
        <v>16</v>
      </c>
    </row>
    <row r="23" spans="1:7" ht="13.5" thickBot="1" x14ac:dyDescent="0.25">
      <c r="A23" s="137"/>
      <c r="B23" s="1"/>
      <c r="C23" s="1"/>
      <c r="D23" s="1"/>
      <c r="E23" s="1"/>
      <c r="F23" s="225"/>
      <c r="G23" s="226"/>
    </row>
    <row r="24" spans="1:7" s="9" customFormat="1" ht="15.75" customHeight="1" thickBot="1" x14ac:dyDescent="0.25">
      <c r="A24" s="364" t="s">
        <v>165</v>
      </c>
      <c r="B24" s="365"/>
      <c r="C24" s="365"/>
      <c r="D24" s="366"/>
      <c r="E24" s="44"/>
      <c r="F24" s="207" t="s">
        <v>394</v>
      </c>
      <c r="G24" s="207" t="s">
        <v>394</v>
      </c>
    </row>
    <row r="25" spans="1:7" s="3" customFormat="1" ht="15" customHeight="1" thickBot="1" x14ac:dyDescent="0.3">
      <c r="A25" s="36" t="s">
        <v>6</v>
      </c>
      <c r="B25" s="25" t="s">
        <v>7</v>
      </c>
      <c r="C25" s="367" t="s">
        <v>166</v>
      </c>
      <c r="D25" s="368"/>
      <c r="E25" s="45"/>
      <c r="F25" s="208" t="s">
        <v>19</v>
      </c>
      <c r="G25" s="208" t="s">
        <v>393</v>
      </c>
    </row>
    <row r="26" spans="1:7" s="15" customFormat="1" ht="78.599999999999994" customHeight="1" thickBot="1" x14ac:dyDescent="0.3">
      <c r="A26" s="73" t="s">
        <v>8</v>
      </c>
      <c r="B26" s="30" t="s">
        <v>414</v>
      </c>
      <c r="C26" s="351" t="s">
        <v>118</v>
      </c>
      <c r="D26" s="352"/>
      <c r="E26" s="40"/>
      <c r="F26" s="210">
        <v>27800</v>
      </c>
      <c r="G26" s="212">
        <v>27800</v>
      </c>
    </row>
    <row r="27" spans="1:7" s="15" customFormat="1" x14ac:dyDescent="0.25">
      <c r="A27" s="353" t="s">
        <v>21</v>
      </c>
      <c r="B27" s="355" t="s">
        <v>436</v>
      </c>
      <c r="C27" s="357" t="s">
        <v>67</v>
      </c>
      <c r="D27" s="358"/>
      <c r="E27" s="40"/>
      <c r="F27" s="211">
        <v>10</v>
      </c>
      <c r="G27" s="211">
        <v>10</v>
      </c>
    </row>
    <row r="28" spans="1:7" s="15" customFormat="1" ht="13.5" thickBot="1" x14ac:dyDescent="0.3">
      <c r="A28" s="354"/>
      <c r="B28" s="356"/>
      <c r="C28" s="351" t="s">
        <v>68</v>
      </c>
      <c r="D28" s="352"/>
      <c r="E28" s="40"/>
      <c r="F28" s="210">
        <v>60</v>
      </c>
      <c r="G28" s="210">
        <v>60</v>
      </c>
    </row>
    <row r="29" spans="1:7" s="15" customFormat="1" ht="13.5" thickBot="1" x14ac:dyDescent="0.3">
      <c r="A29" s="74" t="s">
        <v>123</v>
      </c>
      <c r="B29" s="31" t="s">
        <v>108</v>
      </c>
      <c r="C29" s="402"/>
      <c r="D29" s="403"/>
      <c r="E29" s="179"/>
      <c r="F29" s="212"/>
      <c r="G29" s="212"/>
    </row>
    <row r="30" spans="1:7" s="15" customFormat="1" x14ac:dyDescent="0.25">
      <c r="A30" s="353" t="s">
        <v>59</v>
      </c>
      <c r="B30" s="355"/>
      <c r="C30" s="357" t="s">
        <v>58</v>
      </c>
      <c r="D30" s="358"/>
      <c r="E30" s="40"/>
      <c r="F30" s="211">
        <v>236</v>
      </c>
      <c r="G30" s="211">
        <v>236</v>
      </c>
    </row>
    <row r="31" spans="1:7" s="15" customFormat="1" x14ac:dyDescent="0.25">
      <c r="A31" s="371"/>
      <c r="B31" s="372"/>
      <c r="C31" s="373" t="s">
        <v>57</v>
      </c>
      <c r="D31" s="374"/>
      <c r="E31" s="40"/>
      <c r="F31" s="202">
        <v>408.14</v>
      </c>
      <c r="G31" s="202">
        <v>408.14</v>
      </c>
    </row>
    <row r="32" spans="1:7" s="15" customFormat="1" x14ac:dyDescent="0.25">
      <c r="A32" s="371"/>
      <c r="B32" s="372"/>
      <c r="C32" s="373" t="s">
        <v>69</v>
      </c>
      <c r="D32" s="374"/>
      <c r="E32" s="40"/>
      <c r="F32" s="202">
        <v>90</v>
      </c>
      <c r="G32" s="202">
        <v>90</v>
      </c>
    </row>
    <row r="33" spans="1:7" s="15" customFormat="1" x14ac:dyDescent="0.25">
      <c r="A33" s="371"/>
      <c r="B33" s="372"/>
      <c r="C33" s="375" t="s">
        <v>70</v>
      </c>
      <c r="D33" s="376"/>
      <c r="E33" s="40"/>
      <c r="F33" s="202">
        <v>78</v>
      </c>
      <c r="G33" s="202">
        <v>78</v>
      </c>
    </row>
    <row r="34" spans="1:7" s="15" customFormat="1" ht="13.5" thickBot="1" x14ac:dyDescent="0.3">
      <c r="A34" s="354"/>
      <c r="B34" s="356"/>
      <c r="C34" s="351" t="s">
        <v>111</v>
      </c>
      <c r="D34" s="352"/>
      <c r="E34" s="40"/>
      <c r="F34" s="210">
        <v>210.92</v>
      </c>
      <c r="G34" s="210">
        <v>210.92</v>
      </c>
    </row>
    <row r="35" spans="1:7" s="15" customFormat="1" ht="16.5" customHeight="1" thickBot="1" x14ac:dyDescent="0.3">
      <c r="A35" s="74" t="s">
        <v>359</v>
      </c>
      <c r="B35" s="31" t="s">
        <v>358</v>
      </c>
      <c r="C35" s="402"/>
      <c r="D35" s="403"/>
      <c r="E35" s="179"/>
      <c r="F35" s="212"/>
      <c r="G35" s="212"/>
    </row>
    <row r="36" spans="1:7" s="15" customFormat="1" x14ac:dyDescent="0.25">
      <c r="A36" s="353" t="s">
        <v>11</v>
      </c>
      <c r="B36" s="355"/>
      <c r="C36" s="357" t="s">
        <v>24</v>
      </c>
      <c r="D36" s="358"/>
      <c r="E36" s="40"/>
      <c r="F36" s="211">
        <v>8000</v>
      </c>
      <c r="G36" s="227">
        <v>8000</v>
      </c>
    </row>
    <row r="37" spans="1:7" s="15" customFormat="1" ht="13.5" thickBot="1" x14ac:dyDescent="0.3">
      <c r="A37" s="354"/>
      <c r="B37" s="356"/>
      <c r="C37" s="351" t="s">
        <v>22</v>
      </c>
      <c r="D37" s="352"/>
      <c r="E37" s="40"/>
      <c r="F37" s="210">
        <v>8000</v>
      </c>
      <c r="G37" s="228">
        <v>8000</v>
      </c>
    </row>
    <row r="38" spans="1:7" s="15" customFormat="1" x14ac:dyDescent="0.25">
      <c r="A38" s="353" t="s">
        <v>16</v>
      </c>
      <c r="B38" s="355"/>
      <c r="C38" s="357" t="s">
        <v>24</v>
      </c>
      <c r="D38" s="358"/>
      <c r="E38" s="40"/>
      <c r="F38" s="211">
        <v>19800</v>
      </c>
      <c r="G38" s="227">
        <v>19800</v>
      </c>
    </row>
    <row r="39" spans="1:7" s="15" customFormat="1" ht="13.5" thickBot="1" x14ac:dyDescent="0.3">
      <c r="A39" s="354"/>
      <c r="B39" s="356"/>
      <c r="C39" s="369" t="s">
        <v>23</v>
      </c>
      <c r="D39" s="370"/>
      <c r="E39" s="40"/>
      <c r="F39" s="210">
        <v>19800</v>
      </c>
      <c r="G39" s="228">
        <v>19800</v>
      </c>
    </row>
    <row r="40" spans="1:7" s="15" customFormat="1" ht="15.6" customHeight="1" thickBot="1" x14ac:dyDescent="0.3">
      <c r="A40" s="74" t="s">
        <v>52</v>
      </c>
      <c r="B40" s="31" t="s">
        <v>53</v>
      </c>
      <c r="C40" s="402"/>
      <c r="D40" s="403"/>
      <c r="E40" s="179"/>
      <c r="F40" s="212"/>
      <c r="G40" s="229"/>
    </row>
    <row r="41" spans="1:7" s="15" customFormat="1" x14ac:dyDescent="0.25">
      <c r="A41" s="353" t="s">
        <v>354</v>
      </c>
      <c r="B41" s="427" t="s">
        <v>357</v>
      </c>
      <c r="C41" s="357" t="s">
        <v>356</v>
      </c>
      <c r="D41" s="358"/>
      <c r="E41" s="40"/>
      <c r="F41" s="211" t="s">
        <v>412</v>
      </c>
      <c r="G41" s="227" t="s">
        <v>412</v>
      </c>
    </row>
    <row r="42" spans="1:7" s="15" customFormat="1" ht="14.45" customHeight="1" x14ac:dyDescent="0.25">
      <c r="A42" s="371"/>
      <c r="B42" s="428"/>
      <c r="C42" s="373" t="s">
        <v>355</v>
      </c>
      <c r="D42" s="374"/>
      <c r="E42" s="40"/>
      <c r="F42" s="202" t="s">
        <v>411</v>
      </c>
      <c r="G42" s="217" t="s">
        <v>411</v>
      </c>
    </row>
    <row r="43" spans="1:7" s="15" customFormat="1" ht="80.099999999999994" customHeight="1" thickBot="1" x14ac:dyDescent="0.3">
      <c r="A43" s="354"/>
      <c r="B43" s="428"/>
      <c r="C43" s="369"/>
      <c r="D43" s="370"/>
      <c r="E43" s="40"/>
      <c r="F43" s="213" t="s">
        <v>484</v>
      </c>
      <c r="G43" s="230"/>
    </row>
    <row r="44" spans="1:7" s="15" customFormat="1" ht="27.95" customHeight="1" thickBot="1" x14ac:dyDescent="0.3">
      <c r="A44" s="74" t="s">
        <v>354</v>
      </c>
      <c r="B44" s="31" t="s">
        <v>353</v>
      </c>
      <c r="C44" s="402"/>
      <c r="D44" s="403"/>
      <c r="E44" s="179"/>
      <c r="F44" s="212"/>
      <c r="G44" s="229"/>
    </row>
    <row r="45" spans="1:7" s="15" customFormat="1" ht="13.5" thickBot="1" x14ac:dyDescent="0.3">
      <c r="A45" s="377" t="s">
        <v>12</v>
      </c>
      <c r="B45" s="378" t="s">
        <v>142</v>
      </c>
      <c r="C45" s="357" t="s">
        <v>175</v>
      </c>
      <c r="D45" s="358"/>
      <c r="E45" s="40"/>
      <c r="F45" s="211" t="s">
        <v>471</v>
      </c>
      <c r="G45" s="227" t="s">
        <v>471</v>
      </c>
    </row>
    <row r="46" spans="1:7" s="15" customFormat="1" ht="13.5" thickBot="1" x14ac:dyDescent="0.3">
      <c r="A46" s="377"/>
      <c r="B46" s="378"/>
      <c r="C46" s="373" t="s">
        <v>176</v>
      </c>
      <c r="D46" s="374"/>
      <c r="E46" s="40"/>
      <c r="F46" s="202">
        <v>5677</v>
      </c>
      <c r="G46" s="217">
        <v>5677</v>
      </c>
    </row>
    <row r="47" spans="1:7" s="15" customFormat="1" ht="13.5" thickBot="1" x14ac:dyDescent="0.3">
      <c r="A47" s="377"/>
      <c r="B47" s="378"/>
      <c r="C47" s="373" t="s">
        <v>177</v>
      </c>
      <c r="D47" s="374"/>
      <c r="E47" s="40"/>
      <c r="F47" s="214" t="s">
        <v>471</v>
      </c>
      <c r="G47" s="231" t="s">
        <v>471</v>
      </c>
    </row>
    <row r="48" spans="1:7" s="15" customFormat="1" ht="13.5" thickBot="1" x14ac:dyDescent="0.3">
      <c r="A48" s="377"/>
      <c r="B48" s="378"/>
      <c r="C48" s="373" t="s">
        <v>178</v>
      </c>
      <c r="D48" s="374"/>
      <c r="E48" s="40"/>
      <c r="F48" s="202">
        <v>5355</v>
      </c>
      <c r="G48" s="217">
        <v>5355</v>
      </c>
    </row>
    <row r="49" spans="1:7" s="15" customFormat="1" ht="13.5" thickBot="1" x14ac:dyDescent="0.3">
      <c r="A49" s="377"/>
      <c r="B49" s="378"/>
      <c r="C49" s="373" t="s">
        <v>112</v>
      </c>
      <c r="D49" s="374"/>
      <c r="E49" s="40"/>
      <c r="F49" s="202">
        <v>7372115809</v>
      </c>
      <c r="G49" s="217">
        <v>7372115809</v>
      </c>
    </row>
    <row r="50" spans="1:7" s="15" customFormat="1" ht="13.5" thickBot="1" x14ac:dyDescent="0.3">
      <c r="A50" s="377"/>
      <c r="B50" s="378"/>
      <c r="C50" s="373" t="s">
        <v>113</v>
      </c>
      <c r="D50" s="374"/>
      <c r="E50" s="40"/>
      <c r="F50" s="202" t="s">
        <v>452</v>
      </c>
      <c r="G50" s="217" t="s">
        <v>452</v>
      </c>
    </row>
    <row r="51" spans="1:7" s="15" customFormat="1" ht="13.5" thickBot="1" x14ac:dyDescent="0.3">
      <c r="A51" s="377"/>
      <c r="B51" s="378"/>
      <c r="C51" s="375" t="s">
        <v>114</v>
      </c>
      <c r="D51" s="376"/>
      <c r="E51" s="40"/>
      <c r="F51" s="202">
        <v>7372115809</v>
      </c>
      <c r="G51" s="217">
        <v>7372115809</v>
      </c>
    </row>
    <row r="52" spans="1:7" s="15" customFormat="1" ht="13.5" thickBot="1" x14ac:dyDescent="0.3">
      <c r="A52" s="377"/>
      <c r="B52" s="378"/>
      <c r="C52" s="351" t="s">
        <v>115</v>
      </c>
      <c r="D52" s="352"/>
      <c r="E52" s="40"/>
      <c r="F52" s="210" t="s">
        <v>452</v>
      </c>
      <c r="G52" s="228" t="s">
        <v>452</v>
      </c>
    </row>
    <row r="53" spans="1:7" s="15" customFormat="1" x14ac:dyDescent="0.25">
      <c r="A53" s="353" t="s">
        <v>10</v>
      </c>
      <c r="B53" s="355" t="s">
        <v>352</v>
      </c>
      <c r="C53" s="357" t="s">
        <v>116</v>
      </c>
      <c r="D53" s="358"/>
      <c r="E53" s="40"/>
      <c r="F53" s="211">
        <v>6</v>
      </c>
      <c r="G53" s="227">
        <v>6</v>
      </c>
    </row>
    <row r="54" spans="1:7" s="15" customFormat="1" x14ac:dyDescent="0.25">
      <c r="A54" s="371"/>
      <c r="B54" s="372"/>
      <c r="C54" s="373" t="s">
        <v>117</v>
      </c>
      <c r="D54" s="374"/>
      <c r="E54" s="40"/>
      <c r="F54" s="202" t="s">
        <v>409</v>
      </c>
      <c r="G54" s="217" t="s">
        <v>409</v>
      </c>
    </row>
    <row r="55" spans="1:7" s="15" customFormat="1" ht="13.5" thickBot="1" x14ac:dyDescent="0.3">
      <c r="A55" s="371"/>
      <c r="B55" s="372"/>
      <c r="C55" s="369" t="s">
        <v>71</v>
      </c>
      <c r="D55" s="370"/>
      <c r="E55" s="40"/>
      <c r="F55" s="213" t="s">
        <v>453</v>
      </c>
      <c r="G55" s="230" t="s">
        <v>453</v>
      </c>
    </row>
    <row r="56" spans="1:7" s="15" customFormat="1" ht="78.599999999999994" customHeight="1" thickBot="1" x14ac:dyDescent="0.3">
      <c r="A56" s="75" t="s">
        <v>9</v>
      </c>
      <c r="B56" s="29" t="s">
        <v>408</v>
      </c>
      <c r="C56" s="375"/>
      <c r="D56" s="376"/>
      <c r="E56" s="40"/>
      <c r="F56" s="211"/>
      <c r="G56" s="227"/>
    </row>
    <row r="57" spans="1:7" s="15" customFormat="1" ht="28.5" customHeight="1" thickBot="1" x14ac:dyDescent="0.3">
      <c r="A57" s="75" t="s">
        <v>407</v>
      </c>
      <c r="B57" s="29" t="s">
        <v>406</v>
      </c>
      <c r="C57" s="402"/>
      <c r="D57" s="403"/>
      <c r="E57" s="179"/>
      <c r="F57" s="215"/>
      <c r="G57" s="227"/>
    </row>
    <row r="58" spans="1:7" s="15" customFormat="1" ht="25.5" x14ac:dyDescent="0.25">
      <c r="A58" s="353" t="s">
        <v>25</v>
      </c>
      <c r="B58" s="355" t="s">
        <v>93</v>
      </c>
      <c r="C58" s="357" t="s">
        <v>72</v>
      </c>
      <c r="D58" s="358"/>
      <c r="E58" s="40"/>
      <c r="F58" s="211" t="s">
        <v>454</v>
      </c>
      <c r="G58" s="227" t="s">
        <v>454</v>
      </c>
    </row>
    <row r="59" spans="1:7" s="15" customFormat="1" ht="61.5" customHeight="1" thickBot="1" x14ac:dyDescent="0.3">
      <c r="A59" s="354"/>
      <c r="B59" s="356"/>
      <c r="C59" s="351" t="s">
        <v>73</v>
      </c>
      <c r="D59" s="352"/>
      <c r="E59" s="40"/>
      <c r="F59" s="210">
        <v>240</v>
      </c>
      <c r="G59" s="228">
        <v>240</v>
      </c>
    </row>
    <row r="60" spans="1:7" s="15" customFormat="1" x14ac:dyDescent="0.25">
      <c r="A60" s="353" t="s">
        <v>26</v>
      </c>
      <c r="B60" s="355" t="s">
        <v>405</v>
      </c>
      <c r="C60" s="357" t="s">
        <v>74</v>
      </c>
      <c r="D60" s="358"/>
      <c r="E60" s="40"/>
      <c r="F60" s="211" t="s">
        <v>404</v>
      </c>
      <c r="G60" s="227" t="s">
        <v>404</v>
      </c>
    </row>
    <row r="61" spans="1:7" s="15" customFormat="1" x14ac:dyDescent="0.25">
      <c r="A61" s="371"/>
      <c r="B61" s="372"/>
      <c r="C61" s="373" t="s">
        <v>75</v>
      </c>
      <c r="D61" s="374"/>
      <c r="E61" s="40"/>
      <c r="F61" s="202">
        <v>3</v>
      </c>
      <c r="G61" s="217">
        <v>3</v>
      </c>
    </row>
    <row r="62" spans="1:7" s="15" customFormat="1" ht="32.25" customHeight="1" thickBot="1" x14ac:dyDescent="0.3">
      <c r="A62" s="354"/>
      <c r="B62" s="356"/>
      <c r="C62" s="351" t="s">
        <v>403</v>
      </c>
      <c r="D62" s="352"/>
      <c r="E62" s="40"/>
      <c r="F62" s="210">
        <v>2850</v>
      </c>
      <c r="G62" s="228">
        <v>2850</v>
      </c>
    </row>
    <row r="63" spans="1:7" s="15" customFormat="1" ht="17.100000000000001" customHeight="1" thickBot="1" x14ac:dyDescent="0.3">
      <c r="A63" s="74" t="s">
        <v>44</v>
      </c>
      <c r="B63" s="31" t="s">
        <v>45</v>
      </c>
      <c r="C63" s="402"/>
      <c r="D63" s="403"/>
      <c r="E63" s="179"/>
      <c r="F63" s="215"/>
      <c r="G63" s="232"/>
    </row>
    <row r="64" spans="1:7" s="15" customFormat="1" ht="28.5" customHeight="1" thickBot="1" x14ac:dyDescent="0.3">
      <c r="A64" s="74" t="s">
        <v>44</v>
      </c>
      <c r="B64" s="31" t="s">
        <v>63</v>
      </c>
      <c r="C64" s="402"/>
      <c r="D64" s="403"/>
      <c r="E64" s="179"/>
      <c r="F64" s="215"/>
      <c r="G64" s="232"/>
    </row>
    <row r="65" spans="1:7" s="15" customFormat="1" ht="27" customHeight="1" thickBot="1" x14ac:dyDescent="0.3">
      <c r="A65" s="74" t="s">
        <v>44</v>
      </c>
      <c r="B65" s="31" t="s">
        <v>64</v>
      </c>
      <c r="C65" s="402"/>
      <c r="D65" s="403"/>
      <c r="E65" s="179"/>
      <c r="F65" s="215"/>
      <c r="G65" s="232"/>
    </row>
    <row r="66" spans="1:7" s="15" customFormat="1" ht="27" customHeight="1" thickBot="1" x14ac:dyDescent="0.3">
      <c r="A66" s="74" t="s">
        <v>50</v>
      </c>
      <c r="B66" s="31" t="s">
        <v>351</v>
      </c>
      <c r="C66" s="402"/>
      <c r="D66" s="403"/>
      <c r="E66" s="179"/>
      <c r="F66" s="215"/>
      <c r="G66" s="232"/>
    </row>
    <row r="67" spans="1:7" s="15" customFormat="1" ht="15.6" customHeight="1" thickBot="1" x14ac:dyDescent="0.3">
      <c r="A67" s="74" t="s">
        <v>27</v>
      </c>
      <c r="B67" s="31" t="s">
        <v>350</v>
      </c>
      <c r="C67" s="379" t="s">
        <v>77</v>
      </c>
      <c r="D67" s="380"/>
      <c r="E67" s="40"/>
      <c r="F67" s="212" t="s">
        <v>402</v>
      </c>
      <c r="G67" s="229" t="s">
        <v>402</v>
      </c>
    </row>
    <row r="68" spans="1:7" s="15" customFormat="1" ht="53.45" customHeight="1" thickBot="1" x14ac:dyDescent="0.3">
      <c r="A68" s="74" t="s">
        <v>349</v>
      </c>
      <c r="B68" s="31" t="s">
        <v>348</v>
      </c>
      <c r="C68" s="379"/>
      <c r="D68" s="380"/>
      <c r="E68" s="40"/>
      <c r="F68" s="212"/>
      <c r="G68" s="232"/>
    </row>
    <row r="69" spans="1:7" s="15" customFormat="1" ht="15" customHeight="1" x14ac:dyDescent="0.25">
      <c r="A69" s="353" t="s">
        <v>28</v>
      </c>
      <c r="B69" s="355" t="s">
        <v>435</v>
      </c>
      <c r="C69" s="411" t="s">
        <v>399</v>
      </c>
      <c r="D69" s="358"/>
      <c r="E69" s="40"/>
      <c r="F69" s="211">
        <v>65</v>
      </c>
      <c r="G69" s="227">
        <v>65</v>
      </c>
    </row>
    <row r="70" spans="1:7" s="15" customFormat="1" ht="39" thickBot="1" x14ac:dyDescent="0.3">
      <c r="A70" s="354"/>
      <c r="B70" s="356"/>
      <c r="C70" s="407" t="s">
        <v>398</v>
      </c>
      <c r="D70" s="352"/>
      <c r="E70" s="40"/>
      <c r="F70" s="210" t="s">
        <v>397</v>
      </c>
      <c r="G70" s="228" t="s">
        <v>397</v>
      </c>
    </row>
    <row r="71" spans="1:7" s="15" customFormat="1" ht="40.5" customHeight="1" thickBot="1" x14ac:dyDescent="0.3">
      <c r="A71" s="74" t="s">
        <v>51</v>
      </c>
      <c r="B71" s="31" t="s">
        <v>347</v>
      </c>
      <c r="C71" s="402"/>
      <c r="D71" s="403"/>
      <c r="E71" s="179"/>
      <c r="F71" s="212"/>
      <c r="G71" s="229"/>
    </row>
    <row r="72" spans="1:7" s="15" customFormat="1" ht="41.1" customHeight="1" thickBot="1" x14ac:dyDescent="0.3">
      <c r="A72" s="74" t="s">
        <v>54</v>
      </c>
      <c r="B72" s="31" t="s">
        <v>80</v>
      </c>
      <c r="C72" s="402"/>
      <c r="D72" s="403"/>
      <c r="E72" s="179"/>
      <c r="F72" s="212"/>
      <c r="G72" s="229"/>
    </row>
    <row r="73" spans="1:7" s="15" customFormat="1" ht="80.099999999999994" customHeight="1" thickBot="1" x14ac:dyDescent="0.3">
      <c r="A73" s="74" t="s">
        <v>29</v>
      </c>
      <c r="B73" s="31" t="s">
        <v>346</v>
      </c>
      <c r="C73" s="402"/>
      <c r="D73" s="403"/>
      <c r="E73" s="179"/>
      <c r="F73" s="212"/>
      <c r="G73" s="229"/>
    </row>
    <row r="74" spans="1:7" s="15" customFormat="1" ht="53.1" customHeight="1" thickBot="1" x14ac:dyDescent="0.3">
      <c r="A74" s="74" t="s">
        <v>31</v>
      </c>
      <c r="B74" s="31" t="s">
        <v>345</v>
      </c>
      <c r="C74" s="379" t="s">
        <v>30</v>
      </c>
      <c r="D74" s="380"/>
      <c r="E74" s="40"/>
      <c r="F74" s="212" t="s">
        <v>396</v>
      </c>
      <c r="G74" s="229" t="s">
        <v>396</v>
      </c>
    </row>
    <row r="75" spans="1:7" s="15" customFormat="1" ht="27.95" customHeight="1" thickBot="1" x14ac:dyDescent="0.3">
      <c r="A75" s="74" t="s">
        <v>55</v>
      </c>
      <c r="B75" s="31" t="s">
        <v>95</v>
      </c>
      <c r="C75" s="402"/>
      <c r="D75" s="403"/>
      <c r="E75" s="179"/>
      <c r="F75" s="212"/>
      <c r="G75" s="229"/>
    </row>
    <row r="76" spans="1:7" s="15" customFormat="1" ht="30" customHeight="1" thickBot="1" x14ac:dyDescent="0.3">
      <c r="A76" s="74" t="s">
        <v>32</v>
      </c>
      <c r="B76" s="31" t="s">
        <v>96</v>
      </c>
      <c r="C76" s="379" t="s">
        <v>30</v>
      </c>
      <c r="D76" s="380"/>
      <c r="E76" s="40"/>
      <c r="F76" s="212" t="s">
        <v>395</v>
      </c>
      <c r="G76" s="229" t="s">
        <v>395</v>
      </c>
    </row>
    <row r="77" spans="1:7" s="15" customFormat="1" ht="39.6" customHeight="1" thickBot="1" x14ac:dyDescent="0.3">
      <c r="A77" s="74" t="s">
        <v>56</v>
      </c>
      <c r="B77" s="31" t="s">
        <v>168</v>
      </c>
      <c r="C77" s="402"/>
      <c r="D77" s="403"/>
      <c r="E77" s="179"/>
      <c r="F77" s="212"/>
      <c r="G77" s="229" t="s">
        <v>484</v>
      </c>
    </row>
    <row r="78" spans="1:7" s="15" customFormat="1" ht="29.45" customHeight="1" thickBot="1" x14ac:dyDescent="0.3">
      <c r="A78" s="74" t="s">
        <v>48</v>
      </c>
      <c r="B78" s="31" t="s">
        <v>47</v>
      </c>
      <c r="C78" s="402"/>
      <c r="D78" s="403"/>
      <c r="E78" s="179"/>
      <c r="F78" s="212"/>
      <c r="G78" s="229"/>
    </row>
    <row r="79" spans="1:7" s="15" customFormat="1" ht="30" customHeight="1" thickBot="1" x14ac:dyDescent="0.3">
      <c r="A79" s="74" t="s">
        <v>49</v>
      </c>
      <c r="B79" s="31" t="s">
        <v>103</v>
      </c>
      <c r="C79" s="402"/>
      <c r="D79" s="403"/>
      <c r="E79" s="179"/>
      <c r="F79" s="212"/>
      <c r="G79" s="229"/>
    </row>
    <row r="80" spans="1:7" s="15" customFormat="1" ht="27" customHeight="1" thickBot="1" x14ac:dyDescent="0.3">
      <c r="A80" s="74" t="s">
        <v>46</v>
      </c>
      <c r="B80" s="31" t="s">
        <v>81</v>
      </c>
      <c r="C80" s="402"/>
      <c r="D80" s="403"/>
      <c r="E80" s="179"/>
      <c r="F80" s="212"/>
      <c r="G80" s="229"/>
    </row>
    <row r="81" spans="1:7" ht="13.5" thickBot="1" x14ac:dyDescent="0.25">
      <c r="F81" s="233"/>
      <c r="G81" s="226"/>
    </row>
    <row r="82" spans="1:7" s="19" customFormat="1" ht="18" customHeight="1" thickBot="1" x14ac:dyDescent="0.3">
      <c r="A82" s="364" t="s">
        <v>169</v>
      </c>
      <c r="B82" s="365"/>
      <c r="C82" s="365"/>
      <c r="D82" s="366"/>
      <c r="E82" s="44"/>
      <c r="F82" s="207" t="s">
        <v>394</v>
      </c>
      <c r="G82" s="207" t="s">
        <v>394</v>
      </c>
    </row>
    <row r="83" spans="1:7" s="3" customFormat="1" ht="15" customHeight="1" thickBot="1" x14ac:dyDescent="0.3">
      <c r="A83" s="381" t="s">
        <v>170</v>
      </c>
      <c r="B83" s="382"/>
      <c r="C83" s="382"/>
      <c r="D83" s="383"/>
      <c r="E83" s="45"/>
      <c r="F83" s="208" t="s">
        <v>19</v>
      </c>
      <c r="G83" s="208" t="s">
        <v>393</v>
      </c>
    </row>
    <row r="84" spans="1:7" s="15" customFormat="1" x14ac:dyDescent="0.25">
      <c r="A84" s="384" t="s">
        <v>83</v>
      </c>
      <c r="B84" s="385"/>
      <c r="C84" s="385"/>
      <c r="D84" s="386"/>
      <c r="E84" s="179"/>
      <c r="F84" s="200">
        <f>-500*('PPI Adj'!D6)</f>
        <v>-583.5</v>
      </c>
      <c r="G84" s="200">
        <f>-500*('PPI Adj'!D6)</f>
        <v>-583.5</v>
      </c>
    </row>
    <row r="85" spans="1:7" s="15" customFormat="1" x14ac:dyDescent="0.25">
      <c r="A85" s="387" t="s">
        <v>34</v>
      </c>
      <c r="B85" s="388"/>
      <c r="C85" s="388"/>
      <c r="D85" s="389"/>
      <c r="E85" s="40"/>
      <c r="F85" s="197">
        <f>361*('PPI Adj'!D6)</f>
        <v>421.28700000000003</v>
      </c>
      <c r="G85" s="197">
        <f>361*('PPI Adj'!D6)</f>
        <v>421.28700000000003</v>
      </c>
    </row>
    <row r="86" spans="1:7" s="15" customFormat="1" x14ac:dyDescent="0.25">
      <c r="A86" s="387" t="s">
        <v>35</v>
      </c>
      <c r="B86" s="388"/>
      <c r="C86" s="388"/>
      <c r="D86" s="389"/>
      <c r="E86" s="179"/>
      <c r="F86" s="197">
        <f>550*('PPI Adj'!D6)</f>
        <v>641.85</v>
      </c>
      <c r="G86" s="197">
        <f>550*('PPI Adj'!D6)</f>
        <v>641.85</v>
      </c>
    </row>
    <row r="87" spans="1:7" s="15" customFormat="1" x14ac:dyDescent="0.25">
      <c r="A87" s="387" t="s">
        <v>36</v>
      </c>
      <c r="B87" s="388"/>
      <c r="C87" s="388"/>
      <c r="D87" s="389"/>
      <c r="E87" s="40"/>
      <c r="F87" s="197" t="s">
        <v>311</v>
      </c>
      <c r="G87" s="197" t="s">
        <v>311</v>
      </c>
    </row>
    <row r="88" spans="1:7" s="15" customFormat="1" x14ac:dyDescent="0.25">
      <c r="A88" s="387" t="s">
        <v>60</v>
      </c>
      <c r="B88" s="388"/>
      <c r="C88" s="388"/>
      <c r="D88" s="389"/>
      <c r="E88" s="40"/>
      <c r="F88" s="197">
        <f>250*('PPI Adj'!D6)</f>
        <v>291.75</v>
      </c>
      <c r="G88" s="197">
        <f>250*('PPI Adj'!D6)</f>
        <v>291.75</v>
      </c>
    </row>
    <row r="89" spans="1:7" s="15" customFormat="1" x14ac:dyDescent="0.25">
      <c r="A89" s="387" t="s">
        <v>61</v>
      </c>
      <c r="B89" s="388"/>
      <c r="C89" s="388"/>
      <c r="D89" s="389"/>
      <c r="E89" s="40"/>
      <c r="F89" s="197" t="s">
        <v>311</v>
      </c>
      <c r="G89" s="197" t="s">
        <v>311</v>
      </c>
    </row>
    <row r="90" spans="1:7" s="15" customFormat="1" x14ac:dyDescent="0.25">
      <c r="A90" s="387" t="s">
        <v>86</v>
      </c>
      <c r="B90" s="388"/>
      <c r="C90" s="388"/>
      <c r="D90" s="389"/>
      <c r="E90" s="40"/>
      <c r="F90" s="197">
        <f>300*('PPI Adj'!D6)</f>
        <v>350.1</v>
      </c>
      <c r="G90" s="197">
        <f>300*('PPI Adj'!D6)</f>
        <v>350.1</v>
      </c>
    </row>
    <row r="91" spans="1:7" x14ac:dyDescent="0.2">
      <c r="A91" s="387" t="s">
        <v>85</v>
      </c>
      <c r="B91" s="388"/>
      <c r="C91" s="388"/>
      <c r="D91" s="389"/>
      <c r="E91" s="40"/>
      <c r="F91" s="197" t="s">
        <v>193</v>
      </c>
      <c r="G91" s="197" t="s">
        <v>193</v>
      </c>
    </row>
    <row r="92" spans="1:7" x14ac:dyDescent="0.2">
      <c r="A92" s="387" t="s">
        <v>13</v>
      </c>
      <c r="B92" s="388"/>
      <c r="C92" s="388"/>
      <c r="D92" s="389"/>
      <c r="E92" s="40"/>
      <c r="F92" s="197">
        <f>8605*('PPI Adj'!D6)</f>
        <v>10042.035</v>
      </c>
      <c r="G92" s="197">
        <f>8605*('PPI Adj'!D6)</f>
        <v>10042.035</v>
      </c>
    </row>
    <row r="93" spans="1:7" x14ac:dyDescent="0.2">
      <c r="A93" s="387" t="s">
        <v>37</v>
      </c>
      <c r="B93" s="388"/>
      <c r="C93" s="388"/>
      <c r="D93" s="389"/>
      <c r="E93" s="179"/>
      <c r="F93" s="197" t="s">
        <v>311</v>
      </c>
      <c r="G93" s="197" t="s">
        <v>311</v>
      </c>
    </row>
    <row r="94" spans="1:7" x14ac:dyDescent="0.2">
      <c r="A94" s="387" t="s">
        <v>38</v>
      </c>
      <c r="B94" s="388"/>
      <c r="C94" s="388"/>
      <c r="D94" s="389"/>
      <c r="E94" s="179"/>
      <c r="F94" s="197">
        <f>790*('PPI Adj'!D6)</f>
        <v>921.93000000000006</v>
      </c>
      <c r="G94" s="197">
        <f>790*('PPI Adj'!D6)</f>
        <v>921.93000000000006</v>
      </c>
    </row>
    <row r="95" spans="1:7" x14ac:dyDescent="0.2">
      <c r="A95" s="387" t="s">
        <v>336</v>
      </c>
      <c r="B95" s="388"/>
      <c r="C95" s="388"/>
      <c r="D95" s="389"/>
      <c r="E95" s="179"/>
      <c r="F95" s="197" t="s">
        <v>311</v>
      </c>
      <c r="G95" s="197" t="s">
        <v>311</v>
      </c>
    </row>
    <row r="96" spans="1:7" x14ac:dyDescent="0.2">
      <c r="A96" s="387" t="s">
        <v>39</v>
      </c>
      <c r="B96" s="388"/>
      <c r="C96" s="388"/>
      <c r="D96" s="389"/>
      <c r="E96" s="40"/>
      <c r="F96" s="197">
        <f>48*('PPI Adj'!D6)</f>
        <v>56.016000000000005</v>
      </c>
      <c r="G96" s="197">
        <f>48*('PPI Adj'!D6)</f>
        <v>56.016000000000005</v>
      </c>
    </row>
    <row r="97" spans="1:7" x14ac:dyDescent="0.2">
      <c r="A97" s="387" t="s">
        <v>88</v>
      </c>
      <c r="B97" s="388"/>
      <c r="C97" s="388"/>
      <c r="D97" s="389"/>
      <c r="E97" s="40"/>
      <c r="F97" s="197">
        <f>6902*('PPI Adj'!D6)</f>
        <v>8054.634</v>
      </c>
      <c r="G97" s="197">
        <f>6902*('PPI Adj'!D6)</f>
        <v>8054.634</v>
      </c>
    </row>
    <row r="98" spans="1:7" x14ac:dyDescent="0.2">
      <c r="A98" s="387" t="s">
        <v>40</v>
      </c>
      <c r="B98" s="388"/>
      <c r="C98" s="388"/>
      <c r="D98" s="389"/>
      <c r="E98" s="40"/>
      <c r="F98" s="197">
        <f>781*('PPI Adj'!D6)</f>
        <v>911.42700000000002</v>
      </c>
      <c r="G98" s="197">
        <f>781*('PPI Adj'!D6)</f>
        <v>911.42700000000002</v>
      </c>
    </row>
    <row r="99" spans="1:7" x14ac:dyDescent="0.2">
      <c r="A99" s="387" t="s">
        <v>14</v>
      </c>
      <c r="B99" s="388"/>
      <c r="C99" s="388"/>
      <c r="D99" s="389"/>
      <c r="E99" s="40"/>
      <c r="F99" s="197">
        <f>14206*('PPI Adj'!D6)</f>
        <v>16578.402000000002</v>
      </c>
      <c r="G99" s="197">
        <f>14206*('PPI Adj'!D6)</f>
        <v>16578.402000000002</v>
      </c>
    </row>
    <row r="100" spans="1:7" x14ac:dyDescent="0.2">
      <c r="A100" s="387" t="s">
        <v>91</v>
      </c>
      <c r="B100" s="388"/>
      <c r="C100" s="388"/>
      <c r="D100" s="389"/>
      <c r="E100" s="40"/>
      <c r="F100" s="197">
        <f>3055*('PPI Adj'!D6)</f>
        <v>3565.1849999999999</v>
      </c>
      <c r="G100" s="197">
        <f>3055*('PPI Adj'!D6)</f>
        <v>3565.1849999999999</v>
      </c>
    </row>
    <row r="101" spans="1:7" x14ac:dyDescent="0.2">
      <c r="A101" s="404" t="s">
        <v>456</v>
      </c>
      <c r="B101" s="405"/>
      <c r="C101" s="405"/>
      <c r="D101" s="406"/>
      <c r="E101" s="40"/>
      <c r="F101" s="198">
        <f>-893*('PPI Adj'!D6)</f>
        <v>-1042.1310000000001</v>
      </c>
      <c r="G101" s="198">
        <f>-893*('PPI Adj'!D6)</f>
        <v>-1042.1310000000001</v>
      </c>
    </row>
    <row r="102" spans="1:7" ht="13.5" thickBot="1" x14ac:dyDescent="0.25">
      <c r="A102" s="390" t="s">
        <v>92</v>
      </c>
      <c r="B102" s="391"/>
      <c r="C102" s="391"/>
      <c r="D102" s="392"/>
      <c r="E102" s="179"/>
      <c r="F102" s="199">
        <f>-946*('PPI Adj'!D6)</f>
        <v>-1103.982</v>
      </c>
      <c r="G102" s="199">
        <f>-946*('PPI Adj'!D6)</f>
        <v>-1103.982</v>
      </c>
    </row>
    <row r="103" spans="1:7" ht="13.5" thickBot="1" x14ac:dyDescent="0.25">
      <c r="F103" s="233"/>
      <c r="G103" s="226"/>
    </row>
    <row r="104" spans="1:7" s="19" customFormat="1" ht="18" customHeight="1" thickBot="1" x14ac:dyDescent="0.3">
      <c r="A104" s="364" t="s">
        <v>167</v>
      </c>
      <c r="B104" s="365"/>
      <c r="C104" s="365"/>
      <c r="D104" s="366"/>
      <c r="E104" s="44"/>
      <c r="F104" s="207" t="s">
        <v>394</v>
      </c>
      <c r="G104" s="207" t="s">
        <v>394</v>
      </c>
    </row>
    <row r="105" spans="1:7" s="3" customFormat="1" ht="15" customHeight="1" thickBot="1" x14ac:dyDescent="0.3">
      <c r="A105" s="76" t="s">
        <v>33</v>
      </c>
      <c r="B105" s="27" t="s">
        <v>7</v>
      </c>
      <c r="C105" s="393" t="s">
        <v>166</v>
      </c>
      <c r="D105" s="394"/>
      <c r="E105" s="45"/>
      <c r="F105" s="208" t="s">
        <v>19</v>
      </c>
      <c r="G105" s="208" t="s">
        <v>393</v>
      </c>
    </row>
    <row r="106" spans="1:7" s="15" customFormat="1" ht="41.1" customHeight="1" thickBot="1" x14ac:dyDescent="0.3">
      <c r="A106" s="77" t="s">
        <v>83</v>
      </c>
      <c r="B106" s="26" t="s">
        <v>146</v>
      </c>
      <c r="C106" s="407"/>
      <c r="D106" s="408"/>
      <c r="E106" s="179"/>
      <c r="F106" s="212"/>
      <c r="G106" s="229"/>
    </row>
    <row r="107" spans="1:7" s="15" customFormat="1" ht="26.25" thickBot="1" x14ac:dyDescent="0.3">
      <c r="A107" s="74" t="s">
        <v>34</v>
      </c>
      <c r="B107" s="31" t="s">
        <v>107</v>
      </c>
      <c r="C107" s="379" t="s">
        <v>30</v>
      </c>
      <c r="D107" s="380"/>
      <c r="E107" s="40"/>
      <c r="F107" s="212" t="s">
        <v>457</v>
      </c>
      <c r="G107" s="212" t="s">
        <v>457</v>
      </c>
    </row>
    <row r="108" spans="1:7" s="15" customFormat="1" ht="51.95" customHeight="1" thickBot="1" x14ac:dyDescent="0.3">
      <c r="A108" s="74" t="s">
        <v>35</v>
      </c>
      <c r="B108" s="31" t="s">
        <v>97</v>
      </c>
      <c r="C108" s="402"/>
      <c r="D108" s="403"/>
      <c r="E108" s="179"/>
      <c r="F108" s="212"/>
      <c r="G108" s="212"/>
    </row>
    <row r="109" spans="1:7" s="15" customFormat="1" ht="39" thickBot="1" x14ac:dyDescent="0.3">
      <c r="A109" s="74" t="s">
        <v>36</v>
      </c>
      <c r="B109" s="31" t="s">
        <v>84</v>
      </c>
      <c r="C109" s="379" t="s">
        <v>99</v>
      </c>
      <c r="D109" s="380"/>
      <c r="E109" s="40"/>
      <c r="F109" s="212" t="s">
        <v>458</v>
      </c>
      <c r="G109" s="212" t="s">
        <v>458</v>
      </c>
    </row>
    <row r="110" spans="1:7" s="15" customFormat="1" ht="12.75" customHeight="1" x14ac:dyDescent="0.25">
      <c r="A110" s="353" t="s">
        <v>60</v>
      </c>
      <c r="B110" s="355" t="s">
        <v>133</v>
      </c>
      <c r="C110" s="357" t="s">
        <v>338</v>
      </c>
      <c r="D110" s="358"/>
      <c r="E110" s="40"/>
      <c r="F110" s="211" t="s">
        <v>391</v>
      </c>
      <c r="G110" s="211" t="s">
        <v>391</v>
      </c>
    </row>
    <row r="111" spans="1:7" s="15" customFormat="1" x14ac:dyDescent="0.25">
      <c r="A111" s="371"/>
      <c r="B111" s="372"/>
      <c r="C111" s="373" t="s">
        <v>337</v>
      </c>
      <c r="D111" s="374"/>
      <c r="E111" s="40"/>
      <c r="F111" s="202">
        <v>5512</v>
      </c>
      <c r="G111" s="202">
        <v>5512</v>
      </c>
    </row>
    <row r="112" spans="1:7" s="15" customFormat="1" x14ac:dyDescent="0.25">
      <c r="A112" s="371"/>
      <c r="B112" s="372"/>
      <c r="C112" s="373" t="s">
        <v>114</v>
      </c>
      <c r="D112" s="374"/>
      <c r="E112" s="40"/>
      <c r="F112" s="202">
        <v>7372115810</v>
      </c>
      <c r="G112" s="202">
        <v>7372115810</v>
      </c>
    </row>
    <row r="113" spans="1:7" s="15" customFormat="1" ht="30.75" customHeight="1" thickBot="1" x14ac:dyDescent="0.3">
      <c r="A113" s="354"/>
      <c r="B113" s="356"/>
      <c r="C113" s="351" t="s">
        <v>115</v>
      </c>
      <c r="D113" s="352"/>
      <c r="E113" s="40"/>
      <c r="F113" s="210" t="s">
        <v>459</v>
      </c>
      <c r="G113" s="210" t="s">
        <v>459</v>
      </c>
    </row>
    <row r="114" spans="1:7" s="15" customFormat="1" ht="12.75" customHeight="1" x14ac:dyDescent="0.25">
      <c r="A114" s="353" t="s">
        <v>61</v>
      </c>
      <c r="B114" s="355" t="s">
        <v>341</v>
      </c>
      <c r="C114" s="357" t="s">
        <v>340</v>
      </c>
      <c r="D114" s="358"/>
      <c r="E114" s="40"/>
      <c r="F114" s="211" t="s">
        <v>391</v>
      </c>
      <c r="G114" s="211" t="s">
        <v>391</v>
      </c>
    </row>
    <row r="115" spans="1:7" s="15" customFormat="1" x14ac:dyDescent="0.25">
      <c r="A115" s="371"/>
      <c r="B115" s="372"/>
      <c r="C115" s="373" t="s">
        <v>339</v>
      </c>
      <c r="D115" s="374"/>
      <c r="E115" s="40"/>
      <c r="F115" s="214">
        <v>5677</v>
      </c>
      <c r="G115" s="214">
        <v>5677</v>
      </c>
    </row>
    <row r="116" spans="1:7" s="15" customFormat="1" x14ac:dyDescent="0.25">
      <c r="A116" s="371"/>
      <c r="B116" s="372"/>
      <c r="C116" s="373" t="s">
        <v>338</v>
      </c>
      <c r="D116" s="374"/>
      <c r="E116" s="40"/>
      <c r="F116" s="214" t="s">
        <v>391</v>
      </c>
      <c r="G116" s="214" t="s">
        <v>391</v>
      </c>
    </row>
    <row r="117" spans="1:7" s="15" customFormat="1" x14ac:dyDescent="0.25">
      <c r="A117" s="371"/>
      <c r="B117" s="372"/>
      <c r="C117" s="373" t="s">
        <v>337</v>
      </c>
      <c r="D117" s="374"/>
      <c r="E117" s="40"/>
      <c r="F117" s="202">
        <v>5677</v>
      </c>
      <c r="G117" s="202">
        <v>5677</v>
      </c>
    </row>
    <row r="118" spans="1:7" s="15" customFormat="1" x14ac:dyDescent="0.25">
      <c r="A118" s="371"/>
      <c r="B118" s="372"/>
      <c r="C118" s="373" t="s">
        <v>112</v>
      </c>
      <c r="D118" s="374"/>
      <c r="E118" s="40"/>
      <c r="F118" s="202">
        <v>7372115809</v>
      </c>
      <c r="G118" s="202">
        <v>7372115809</v>
      </c>
    </row>
    <row r="119" spans="1:7" s="15" customFormat="1" x14ac:dyDescent="0.25">
      <c r="A119" s="371"/>
      <c r="B119" s="372"/>
      <c r="C119" s="373" t="s">
        <v>113</v>
      </c>
      <c r="D119" s="374"/>
      <c r="E119" s="40"/>
      <c r="F119" s="214" t="s">
        <v>452</v>
      </c>
      <c r="G119" s="214" t="s">
        <v>452</v>
      </c>
    </row>
    <row r="120" spans="1:7" s="15" customFormat="1" x14ac:dyDescent="0.25">
      <c r="A120" s="371"/>
      <c r="B120" s="372"/>
      <c r="C120" s="373" t="s">
        <v>114</v>
      </c>
      <c r="D120" s="374"/>
      <c r="E120" s="40"/>
      <c r="F120" s="214">
        <v>7372115809</v>
      </c>
      <c r="G120" s="202">
        <v>7372115809</v>
      </c>
    </row>
    <row r="121" spans="1:7" s="15" customFormat="1" ht="13.5" thickBot="1" x14ac:dyDescent="0.3">
      <c r="A121" s="354"/>
      <c r="B121" s="356"/>
      <c r="C121" s="351" t="s">
        <v>115</v>
      </c>
      <c r="D121" s="352"/>
      <c r="E121" s="40"/>
      <c r="F121" s="210" t="s">
        <v>452</v>
      </c>
      <c r="G121" s="210" t="s">
        <v>452</v>
      </c>
    </row>
    <row r="122" spans="1:7" s="15" customFormat="1" ht="143.44999999999999" customHeight="1" thickBot="1" x14ac:dyDescent="0.3">
      <c r="A122" s="78" t="s">
        <v>86</v>
      </c>
      <c r="B122" s="20" t="s">
        <v>143</v>
      </c>
      <c r="C122" s="379" t="s">
        <v>104</v>
      </c>
      <c r="D122" s="380"/>
      <c r="E122" s="40"/>
      <c r="F122" s="211" t="s">
        <v>460</v>
      </c>
      <c r="G122" s="212" t="s">
        <v>460</v>
      </c>
    </row>
    <row r="123" spans="1:7" ht="167.1" customHeight="1" thickBot="1" x14ac:dyDescent="0.25">
      <c r="A123" s="74" t="s">
        <v>85</v>
      </c>
      <c r="B123" s="186" t="s">
        <v>171</v>
      </c>
      <c r="C123" s="379" t="s">
        <v>104</v>
      </c>
      <c r="D123" s="380"/>
      <c r="E123" s="40"/>
      <c r="F123" s="212" t="s">
        <v>193</v>
      </c>
      <c r="G123" s="212" t="s">
        <v>193</v>
      </c>
    </row>
    <row r="124" spans="1:7" x14ac:dyDescent="0.2">
      <c r="A124" s="353" t="s">
        <v>13</v>
      </c>
      <c r="B124" s="355" t="s">
        <v>98</v>
      </c>
      <c r="C124" s="357" t="s">
        <v>30</v>
      </c>
      <c r="D124" s="358"/>
      <c r="E124" s="40"/>
      <c r="F124" s="211" t="s">
        <v>461</v>
      </c>
      <c r="G124" s="211" t="s">
        <v>461</v>
      </c>
    </row>
    <row r="125" spans="1:7" ht="29.45" customHeight="1" thickBot="1" x14ac:dyDescent="0.25">
      <c r="A125" s="354"/>
      <c r="B125" s="356"/>
      <c r="C125" s="351" t="s">
        <v>109</v>
      </c>
      <c r="D125" s="352"/>
      <c r="E125" s="40"/>
      <c r="F125" s="210" t="s">
        <v>390</v>
      </c>
      <c r="G125" s="234" t="s">
        <v>390</v>
      </c>
    </row>
    <row r="126" spans="1:7" ht="65.45" customHeight="1" thickBot="1" x14ac:dyDescent="0.25">
      <c r="A126" s="74" t="s">
        <v>37</v>
      </c>
      <c r="B126" s="31" t="s">
        <v>135</v>
      </c>
      <c r="C126" s="402"/>
      <c r="D126" s="403"/>
      <c r="E126" s="179"/>
      <c r="F126" s="212" t="s">
        <v>462</v>
      </c>
      <c r="G126" s="210" t="s">
        <v>462</v>
      </c>
    </row>
    <row r="127" spans="1:7" ht="41.1" customHeight="1" thickBot="1" x14ac:dyDescent="0.25">
      <c r="A127" s="74" t="s">
        <v>38</v>
      </c>
      <c r="B127" s="31" t="s">
        <v>87</v>
      </c>
      <c r="C127" s="402"/>
      <c r="D127" s="403"/>
      <c r="E127" s="179"/>
      <c r="F127" s="212"/>
      <c r="G127" s="212"/>
    </row>
    <row r="128" spans="1:7" ht="15.95" customHeight="1" thickBot="1" x14ac:dyDescent="0.25">
      <c r="A128" s="74" t="s">
        <v>336</v>
      </c>
      <c r="B128" s="31" t="s">
        <v>335</v>
      </c>
      <c r="C128" s="379"/>
      <c r="D128" s="380"/>
      <c r="E128" s="40"/>
      <c r="F128" s="212" t="s">
        <v>311</v>
      </c>
      <c r="G128" s="212" t="s">
        <v>311</v>
      </c>
    </row>
    <row r="129" spans="1:7" ht="27" customHeight="1" thickBot="1" x14ac:dyDescent="0.25">
      <c r="A129" s="74" t="s">
        <v>39</v>
      </c>
      <c r="B129" s="31" t="s">
        <v>106</v>
      </c>
      <c r="C129" s="379" t="s">
        <v>105</v>
      </c>
      <c r="D129" s="380"/>
      <c r="E129" s="40"/>
      <c r="F129" s="212" t="s">
        <v>463</v>
      </c>
      <c r="G129" s="212" t="s">
        <v>463</v>
      </c>
    </row>
    <row r="130" spans="1:7" x14ac:dyDescent="0.2">
      <c r="A130" s="353" t="s">
        <v>88</v>
      </c>
      <c r="B130" s="355" t="s">
        <v>148</v>
      </c>
      <c r="C130" s="357" t="s">
        <v>100</v>
      </c>
      <c r="D130" s="358"/>
      <c r="E130" s="40"/>
      <c r="F130" s="211" t="s">
        <v>472</v>
      </c>
      <c r="G130" s="211" t="s">
        <v>472</v>
      </c>
    </row>
    <row r="131" spans="1:7" ht="108" customHeight="1" thickBot="1" x14ac:dyDescent="0.25">
      <c r="A131" s="354"/>
      <c r="B131" s="356"/>
      <c r="C131" s="351" t="s">
        <v>110</v>
      </c>
      <c r="D131" s="352"/>
      <c r="E131" s="40"/>
      <c r="F131" s="234" t="s">
        <v>464</v>
      </c>
      <c r="G131" s="235" t="s">
        <v>464</v>
      </c>
    </row>
    <row r="132" spans="1:7" ht="28.5" customHeight="1" thickBot="1" x14ac:dyDescent="0.25">
      <c r="A132" s="74" t="s">
        <v>40</v>
      </c>
      <c r="B132" s="31" t="s">
        <v>137</v>
      </c>
      <c r="C132" s="379" t="s">
        <v>100</v>
      </c>
      <c r="D132" s="380"/>
      <c r="E132" s="40"/>
      <c r="F132" s="210" t="s">
        <v>465</v>
      </c>
      <c r="G132" s="210" t="s">
        <v>465</v>
      </c>
    </row>
    <row r="133" spans="1:7" ht="51.95" customHeight="1" thickBot="1" x14ac:dyDescent="0.25">
      <c r="A133" s="74" t="s">
        <v>14</v>
      </c>
      <c r="B133" s="31" t="s">
        <v>138</v>
      </c>
      <c r="C133" s="379" t="s">
        <v>139</v>
      </c>
      <c r="D133" s="380"/>
      <c r="E133" s="40"/>
      <c r="F133" s="212" t="s">
        <v>485</v>
      </c>
      <c r="G133" s="212" t="s">
        <v>485</v>
      </c>
    </row>
    <row r="134" spans="1:7" ht="67.5" customHeight="1" thickBot="1" x14ac:dyDescent="0.25">
      <c r="A134" s="74" t="s">
        <v>91</v>
      </c>
      <c r="B134" s="31" t="s">
        <v>144</v>
      </c>
      <c r="C134" s="379" t="s">
        <v>100</v>
      </c>
      <c r="D134" s="380"/>
      <c r="E134" s="40"/>
      <c r="F134" s="212" t="s">
        <v>468</v>
      </c>
      <c r="G134" s="212" t="s">
        <v>468</v>
      </c>
    </row>
    <row r="135" spans="1:7" ht="68.45" customHeight="1" thickBot="1" x14ac:dyDescent="0.25">
      <c r="A135" s="74" t="s">
        <v>92</v>
      </c>
      <c r="B135" s="31" t="s">
        <v>145</v>
      </c>
      <c r="C135" s="402"/>
      <c r="D135" s="403"/>
      <c r="E135" s="179"/>
      <c r="F135" s="212"/>
      <c r="G135" s="212"/>
    </row>
  </sheetData>
  <sheetProtection algorithmName="SHA-512" hashValue="9DP0dDCSLWa1cDTOpKII1iXxJNgSxr52oXoDKLqhmcuTNywhiSARW55SjschFKcZkjqK2arEolE6DOV/DGur8A==" saltValue="gkAxxbky5Y36ZUKPZW2t6Q==" spinCount="100000" sheet="1" objects="1" scenarios="1"/>
  <dataConsolidate/>
  <mergeCells count="155">
    <mergeCell ref="A3:D3"/>
    <mergeCell ref="A4:D4"/>
    <mergeCell ref="A5:F5"/>
    <mergeCell ref="A6:D6"/>
    <mergeCell ref="B8:D8"/>
    <mergeCell ref="A101:D101"/>
    <mergeCell ref="B13:D13"/>
    <mergeCell ref="B14:D14"/>
    <mergeCell ref="B15:D15"/>
    <mergeCell ref="B16:D16"/>
    <mergeCell ref="B17:D17"/>
    <mergeCell ref="B9:D9"/>
    <mergeCell ref="B10:D10"/>
    <mergeCell ref="B11:D11"/>
    <mergeCell ref="B12:D12"/>
    <mergeCell ref="C35:D35"/>
    <mergeCell ref="A36:A37"/>
    <mergeCell ref="B36:B37"/>
    <mergeCell ref="C36:D36"/>
    <mergeCell ref="C37:D37"/>
    <mergeCell ref="A27:A28"/>
    <mergeCell ref="B27:B28"/>
    <mergeCell ref="B21:D21"/>
    <mergeCell ref="B22:D22"/>
    <mergeCell ref="A19:D19"/>
    <mergeCell ref="C33:D33"/>
    <mergeCell ref="C34:D34"/>
    <mergeCell ref="A38:A39"/>
    <mergeCell ref="B38:B39"/>
    <mergeCell ref="C38:D38"/>
    <mergeCell ref="C39:D39"/>
    <mergeCell ref="C40:D40"/>
    <mergeCell ref="B41:B43"/>
    <mergeCell ref="C41:D41"/>
    <mergeCell ref="C42:D42"/>
    <mergeCell ref="C43:D43"/>
    <mergeCell ref="A41:A43"/>
    <mergeCell ref="A24:D24"/>
    <mergeCell ref="C25:D25"/>
    <mergeCell ref="C26:D26"/>
    <mergeCell ref="C27:D27"/>
    <mergeCell ref="C28:D28"/>
    <mergeCell ref="C29:D29"/>
    <mergeCell ref="A30:A34"/>
    <mergeCell ref="B30:B34"/>
    <mergeCell ref="C30:D30"/>
    <mergeCell ref="C31:D31"/>
    <mergeCell ref="C32:D32"/>
    <mergeCell ref="C44:D44"/>
    <mergeCell ref="A45:A52"/>
    <mergeCell ref="B45:B52"/>
    <mergeCell ref="C45:D45"/>
    <mergeCell ref="C46:D46"/>
    <mergeCell ref="C47:D47"/>
    <mergeCell ref="C48:D48"/>
    <mergeCell ref="C49:D49"/>
    <mergeCell ref="C50:D50"/>
    <mergeCell ref="C51:D51"/>
    <mergeCell ref="A60:A62"/>
    <mergeCell ref="B60:B62"/>
    <mergeCell ref="C60:D60"/>
    <mergeCell ref="C61:D61"/>
    <mergeCell ref="C62:D62"/>
    <mergeCell ref="C63:D63"/>
    <mergeCell ref="C52:D52"/>
    <mergeCell ref="A53:A55"/>
    <mergeCell ref="B53:B55"/>
    <mergeCell ref="C53:D53"/>
    <mergeCell ref="C54:D54"/>
    <mergeCell ref="C55:D55"/>
    <mergeCell ref="C56:D56"/>
    <mergeCell ref="C57:D57"/>
    <mergeCell ref="A58:A59"/>
    <mergeCell ref="B58:B59"/>
    <mergeCell ref="C58:D58"/>
    <mergeCell ref="C59:D59"/>
    <mergeCell ref="C64:D64"/>
    <mergeCell ref="C65:D65"/>
    <mergeCell ref="C66:D66"/>
    <mergeCell ref="C67:D67"/>
    <mergeCell ref="C68:D68"/>
    <mergeCell ref="A83:D83"/>
    <mergeCell ref="C71:D71"/>
    <mergeCell ref="C72:D72"/>
    <mergeCell ref="C73:D73"/>
    <mergeCell ref="C74:D74"/>
    <mergeCell ref="C75:D75"/>
    <mergeCell ref="C76:D76"/>
    <mergeCell ref="A69:A70"/>
    <mergeCell ref="B69:B70"/>
    <mergeCell ref="C69:D69"/>
    <mergeCell ref="C70:D70"/>
    <mergeCell ref="A98:D98"/>
    <mergeCell ref="A99:D99"/>
    <mergeCell ref="A100:D100"/>
    <mergeCell ref="A84:D84"/>
    <mergeCell ref="A85:D85"/>
    <mergeCell ref="A86:D86"/>
    <mergeCell ref="A87:D87"/>
    <mergeCell ref="A88:D88"/>
    <mergeCell ref="C77:D77"/>
    <mergeCell ref="C78:D78"/>
    <mergeCell ref="C79:D79"/>
    <mergeCell ref="C80:D80"/>
    <mergeCell ref="A82:D82"/>
    <mergeCell ref="A89:D89"/>
    <mergeCell ref="A90:D90"/>
    <mergeCell ref="A91:D91"/>
    <mergeCell ref="A92:D92"/>
    <mergeCell ref="A93:D93"/>
    <mergeCell ref="A94:D94"/>
    <mergeCell ref="A95:D95"/>
    <mergeCell ref="A96:D96"/>
    <mergeCell ref="A97:D97"/>
    <mergeCell ref="A102:D102"/>
    <mergeCell ref="A104:D104"/>
    <mergeCell ref="C105:D105"/>
    <mergeCell ref="C106:D106"/>
    <mergeCell ref="C107:D107"/>
    <mergeCell ref="C122:D122"/>
    <mergeCell ref="C117:D117"/>
    <mergeCell ref="C118:D118"/>
    <mergeCell ref="C119:D119"/>
    <mergeCell ref="C120:D120"/>
    <mergeCell ref="C108:D108"/>
    <mergeCell ref="C109:D109"/>
    <mergeCell ref="A110:A113"/>
    <mergeCell ref="B110:B113"/>
    <mergeCell ref="C110:D110"/>
    <mergeCell ref="C111:D111"/>
    <mergeCell ref="C112:D112"/>
    <mergeCell ref="C113:D113"/>
    <mergeCell ref="A130:A131"/>
    <mergeCell ref="B130:B131"/>
    <mergeCell ref="C130:D130"/>
    <mergeCell ref="C131:D131"/>
    <mergeCell ref="C121:D121"/>
    <mergeCell ref="C132:D132"/>
    <mergeCell ref="C133:D133"/>
    <mergeCell ref="C134:D134"/>
    <mergeCell ref="C135:D135"/>
    <mergeCell ref="C126:D126"/>
    <mergeCell ref="C127:D127"/>
    <mergeCell ref="C128:D128"/>
    <mergeCell ref="C129:D129"/>
    <mergeCell ref="C123:D123"/>
    <mergeCell ref="A124:A125"/>
    <mergeCell ref="B124:B125"/>
    <mergeCell ref="C124:D124"/>
    <mergeCell ref="C125:D125"/>
    <mergeCell ref="A114:A121"/>
    <mergeCell ref="B114:B121"/>
    <mergeCell ref="C114:D114"/>
    <mergeCell ref="C115:D115"/>
    <mergeCell ref="C116:D116"/>
  </mergeCells>
  <conditionalFormatting sqref="C56 C65">
    <cfRule type="expression" dxfId="61" priority="99">
      <formula>#REF!="NO"</formula>
    </cfRule>
  </conditionalFormatting>
  <conditionalFormatting sqref="C41:D43">
    <cfRule type="expression" dxfId="60" priority="86">
      <formula>$F$2="NO"</formula>
    </cfRule>
  </conditionalFormatting>
  <conditionalFormatting sqref="C26:E40">
    <cfRule type="expression" dxfId="59" priority="88">
      <formula>#REF!="NO"</formula>
    </cfRule>
  </conditionalFormatting>
  <conditionalFormatting sqref="C44:E80">
    <cfRule type="expression" dxfId="58" priority="85">
      <formula>#REF!="NO"</formula>
    </cfRule>
  </conditionalFormatting>
  <conditionalFormatting sqref="C106:F135">
    <cfRule type="expression" dxfId="57" priority="60">
      <formula>#REF!="NO"</formula>
    </cfRule>
  </conditionalFormatting>
  <conditionalFormatting sqref="E41:E43">
    <cfRule type="expression" dxfId="56" priority="87">
      <formula>#REF!="NO"</formula>
    </cfRule>
  </conditionalFormatting>
  <conditionalFormatting sqref="E84:G102">
    <cfRule type="expression" dxfId="55" priority="1">
      <formula>#REF!="NO"</formula>
    </cfRule>
  </conditionalFormatting>
  <conditionalFormatting sqref="F8:F17">
    <cfRule type="expression" dxfId="54" priority="80">
      <formula>#REF!="NO"</formula>
    </cfRule>
  </conditionalFormatting>
  <conditionalFormatting sqref="F26:F80">
    <cfRule type="expression" dxfId="53" priority="64">
      <formula>#REF!="NO"</formula>
    </cfRule>
  </conditionalFormatting>
  <conditionalFormatting sqref="F21:G22">
    <cfRule type="expression" dxfId="52" priority="52">
      <formula>#REF!="NO"</formula>
    </cfRule>
  </conditionalFormatting>
  <conditionalFormatting sqref="G8:G17">
    <cfRule type="expression" dxfId="51" priority="57">
      <formula>$F$2="NO"</formula>
    </cfRule>
  </conditionalFormatting>
  <conditionalFormatting sqref="G21">
    <cfRule type="expression" dxfId="50" priority="55">
      <formula>$F$2="NO"</formula>
    </cfRule>
  </conditionalFormatting>
  <conditionalFormatting sqref="G26">
    <cfRule type="expression" dxfId="49" priority="35">
      <formula>#REF!="NO"</formula>
    </cfRule>
  </conditionalFormatting>
  <conditionalFormatting sqref="G27:G80">
    <cfRule type="expression" dxfId="48" priority="36">
      <formula>$F$2="NO"</formula>
    </cfRule>
  </conditionalFormatting>
  <conditionalFormatting sqref="G56:G57">
    <cfRule type="expression" dxfId="47" priority="44">
      <formula>#REF!="NO"</formula>
    </cfRule>
  </conditionalFormatting>
  <conditionalFormatting sqref="G65">
    <cfRule type="expression" dxfId="46" priority="50">
      <formula>#REF!="NO"</formula>
    </cfRule>
  </conditionalFormatting>
  <conditionalFormatting sqref="G106:G122">
    <cfRule type="expression" dxfId="45" priority="11">
      <formula>$F$2="NO"</formula>
    </cfRule>
  </conditionalFormatting>
  <conditionalFormatting sqref="G123">
    <cfRule type="expression" dxfId="44" priority="12">
      <formula>#REF!="NO"</formula>
    </cfRule>
  </conditionalFormatting>
  <conditionalFormatting sqref="G124:G127">
    <cfRule type="expression" dxfId="43" priority="16">
      <formula>$F$2="NO"</formula>
    </cfRule>
  </conditionalFormatting>
  <conditionalFormatting sqref="G128">
    <cfRule type="expression" dxfId="42" priority="13">
      <formula>#REF!="NO"</formula>
    </cfRule>
  </conditionalFormatting>
  <conditionalFormatting sqref="G129:G135">
    <cfRule type="expression" dxfId="41" priority="15">
      <formula>$F$2="NO"</formula>
    </cfRule>
  </conditionalFormatting>
  <dataValidations count="3">
    <dataValidation type="decimal" allowBlank="1" showInputMessage="1" showErrorMessage="1" error="The Additional Options NYS Discount entered must be greater than 0%, or less than or equal to 100%." sqref="F22:G22" xr:uid="{00000000-0002-0000-0300-000002000000}">
      <formula1>0.01</formula1>
      <formula2>100</formula2>
    </dataValidation>
    <dataValidation type="decimal" allowBlank="1" showInputMessage="1" showErrorMessage="1" error="Invalid Entry - Bidder must enter a value that is greater than $0" sqref="F21:G21" xr:uid="{00000000-0002-0000-0300-000001000000}">
      <formula1>0</formula1>
      <formula2>9E+21</formula2>
    </dataValidation>
    <dataValidation type="decimal" operator="greaterThanOrEqual" allowBlank="1" showInputMessage="1" showErrorMessage="1" error="The Pickup Allowance cannot be a negative number." sqref="F16:G16" xr:uid="{00000000-0002-0000-0300-000000000000}">
      <formula1>0</formula1>
    </dataValidation>
  </dataValidations>
  <pageMargins left="0.25" right="0.25" top="0.5" bottom="0.25" header="0.3" footer="0.3"/>
  <pageSetup scale="81" fitToHeight="0" orientation="landscape" r:id="rId1"/>
  <rowBreaks count="2" manualBreakCount="2">
    <brk id="57" max="6" man="1"/>
    <brk id="123" max="6"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66FBAD-339D-4F2D-B589-1DE16CA18319}">
  <sheetPr>
    <tabColor theme="5" tint="0.59999389629810485"/>
    <pageSetUpPr autoPageBreaks="0" fitToPage="1"/>
  </sheetPr>
  <dimension ref="A1:H135"/>
  <sheetViews>
    <sheetView showGridLines="0" zoomScaleNormal="100" zoomScaleSheetLayoutView="100" workbookViewId="0">
      <selection activeCell="A3" sqref="A3:D3"/>
    </sheetView>
  </sheetViews>
  <sheetFormatPr defaultColWidth="9.140625" defaultRowHeight="12.75" x14ac:dyDescent="0.2"/>
  <cols>
    <col min="1" max="1" width="19.140625" style="2" customWidth="1"/>
    <col min="2" max="2" width="62.85546875" style="2" customWidth="1"/>
    <col min="3" max="3" width="14.7109375" style="2" customWidth="1"/>
    <col min="4" max="4" width="20.7109375" style="2" customWidth="1"/>
    <col min="5" max="5" width="2.7109375" style="2" customWidth="1"/>
    <col min="6" max="6" width="21.28515625" style="5" customWidth="1"/>
    <col min="7" max="8" width="21.28515625" style="2" customWidth="1"/>
    <col min="9" max="16384" width="9.140625" style="2"/>
  </cols>
  <sheetData>
    <row r="1" spans="1:8" ht="18" customHeight="1" x14ac:dyDescent="0.2">
      <c r="A1" s="314" t="str">
        <f>'C (Item 1-D)'!$A$1</f>
        <v>GROUP 40524-23254, SCHOOL BUSES (Statewide)                                                             Attachment 1 - Specifications and Pricing (Revised October 15, 2026)</v>
      </c>
      <c r="F1" s="2"/>
    </row>
    <row r="2" spans="1:8" s="32" customFormat="1" ht="18" customHeight="1" thickBot="1" x14ac:dyDescent="0.3">
      <c r="A2" s="32" t="s">
        <v>369</v>
      </c>
      <c r="B2" s="34"/>
      <c r="C2" s="34"/>
      <c r="D2" s="34"/>
      <c r="E2" s="34"/>
      <c r="F2" s="34"/>
      <c r="H2" s="34"/>
    </row>
    <row r="3" spans="1:8" ht="24" thickBot="1" x14ac:dyDescent="0.25">
      <c r="A3" s="412" t="s">
        <v>443</v>
      </c>
      <c r="B3" s="413"/>
      <c r="C3" s="413"/>
      <c r="D3" s="414"/>
      <c r="E3" s="10"/>
      <c r="F3" s="10"/>
      <c r="H3" s="10"/>
    </row>
    <row r="4" spans="1:8" ht="51" customHeight="1" thickBot="1" x14ac:dyDescent="0.25">
      <c r="A4" s="325" t="s">
        <v>442</v>
      </c>
      <c r="B4" s="326"/>
      <c r="C4" s="326"/>
      <c r="D4" s="327"/>
      <c r="E4" s="10"/>
      <c r="F4" s="10"/>
      <c r="H4" s="10"/>
    </row>
    <row r="5" spans="1:8" s="4" customFormat="1" ht="11.25" customHeight="1" thickBot="1" x14ac:dyDescent="0.3">
      <c r="A5" s="328"/>
      <c r="B5" s="329"/>
      <c r="C5" s="329"/>
      <c r="D5" s="330"/>
      <c r="E5" s="330"/>
      <c r="F5" s="330"/>
    </row>
    <row r="6" spans="1:8" s="9" customFormat="1" ht="16.5" customHeight="1" thickBot="1" x14ac:dyDescent="0.25">
      <c r="A6" s="331" t="s">
        <v>151</v>
      </c>
      <c r="B6" s="332"/>
      <c r="C6" s="332"/>
      <c r="D6" s="333"/>
      <c r="E6" s="42"/>
      <c r="F6" s="438" t="s">
        <v>394</v>
      </c>
      <c r="G6" s="439"/>
      <c r="H6" s="440"/>
    </row>
    <row r="7" spans="1:8" s="4" customFormat="1" ht="15" customHeight="1" thickBot="1" x14ac:dyDescent="0.3">
      <c r="A7" s="59" t="s">
        <v>6</v>
      </c>
      <c r="B7" s="35" t="s">
        <v>166</v>
      </c>
      <c r="C7" s="38"/>
      <c r="D7" s="46"/>
      <c r="E7" s="43"/>
      <c r="F7" s="236" t="s">
        <v>19</v>
      </c>
      <c r="G7" s="237" t="s">
        <v>393</v>
      </c>
      <c r="H7" s="238" t="s">
        <v>439</v>
      </c>
    </row>
    <row r="8" spans="1:8" ht="39.75" thickTop="1" thickBot="1" x14ac:dyDescent="0.25">
      <c r="A8" s="60" t="s">
        <v>9</v>
      </c>
      <c r="B8" s="348" t="s">
        <v>152</v>
      </c>
      <c r="C8" s="349"/>
      <c r="D8" s="350"/>
      <c r="E8" s="15"/>
      <c r="F8" s="239" t="s">
        <v>447</v>
      </c>
      <c r="G8" s="240" t="s">
        <v>448</v>
      </c>
      <c r="H8" s="241" t="s">
        <v>470</v>
      </c>
    </row>
    <row r="9" spans="1:8" s="9" customFormat="1" ht="44.25" customHeight="1" thickTop="1" thickBot="1" x14ac:dyDescent="0.25">
      <c r="A9" s="60" t="s">
        <v>136</v>
      </c>
      <c r="B9" s="348" t="s">
        <v>326</v>
      </c>
      <c r="C9" s="349"/>
      <c r="D9" s="350"/>
      <c r="E9" s="15"/>
      <c r="F9" s="242" t="s">
        <v>486</v>
      </c>
      <c r="G9" s="243" t="s">
        <v>486</v>
      </c>
      <c r="H9" s="244" t="s">
        <v>486</v>
      </c>
    </row>
    <row r="10" spans="1:8" ht="12.75" customHeight="1" thickTop="1" x14ac:dyDescent="0.2">
      <c r="A10" s="61" t="s">
        <v>0</v>
      </c>
      <c r="B10" s="337" t="s">
        <v>155</v>
      </c>
      <c r="C10" s="338"/>
      <c r="D10" s="339"/>
      <c r="E10" s="15"/>
      <c r="F10" s="245" t="s">
        <v>417</v>
      </c>
      <c r="G10" s="246" t="s">
        <v>417</v>
      </c>
      <c r="H10" s="247" t="s">
        <v>417</v>
      </c>
    </row>
    <row r="11" spans="1:8" x14ac:dyDescent="0.2">
      <c r="A11" s="61" t="s">
        <v>1</v>
      </c>
      <c r="B11" s="337" t="s">
        <v>154</v>
      </c>
      <c r="C11" s="338"/>
      <c r="D11" s="339"/>
      <c r="E11" s="15"/>
      <c r="F11" s="245" t="s">
        <v>416</v>
      </c>
      <c r="G11" s="246" t="s">
        <v>416</v>
      </c>
      <c r="H11" s="247" t="s">
        <v>416</v>
      </c>
    </row>
    <row r="12" spans="1:8" ht="14.1" customHeight="1" thickBot="1" x14ac:dyDescent="0.25">
      <c r="A12" s="62" t="s">
        <v>2</v>
      </c>
      <c r="B12" s="334" t="s">
        <v>156</v>
      </c>
      <c r="C12" s="335"/>
      <c r="D12" s="336"/>
      <c r="E12" s="15"/>
      <c r="F12" s="248" t="s">
        <v>415</v>
      </c>
      <c r="G12" s="249" t="s">
        <v>441</v>
      </c>
      <c r="H12" s="250" t="s">
        <v>415</v>
      </c>
    </row>
    <row r="13" spans="1:8" ht="13.5" thickTop="1" x14ac:dyDescent="0.2">
      <c r="A13" s="61" t="s">
        <v>3</v>
      </c>
      <c r="B13" s="337" t="s">
        <v>158</v>
      </c>
      <c r="C13" s="338"/>
      <c r="D13" s="339"/>
      <c r="E13" s="15"/>
      <c r="F13" s="245" t="s">
        <v>417</v>
      </c>
      <c r="G13" s="246" t="s">
        <v>417</v>
      </c>
      <c r="H13" s="247" t="s">
        <v>417</v>
      </c>
    </row>
    <row r="14" spans="1:8" x14ac:dyDescent="0.2">
      <c r="A14" s="61" t="s">
        <v>4</v>
      </c>
      <c r="B14" s="337" t="s">
        <v>157</v>
      </c>
      <c r="C14" s="338"/>
      <c r="D14" s="339"/>
      <c r="E14" s="15"/>
      <c r="F14" s="245" t="s">
        <v>416</v>
      </c>
      <c r="G14" s="246" t="s">
        <v>416</v>
      </c>
      <c r="H14" s="247" t="s">
        <v>416</v>
      </c>
    </row>
    <row r="15" spans="1:8" ht="15.75" customHeight="1" thickBot="1" x14ac:dyDescent="0.25">
      <c r="A15" s="63" t="s">
        <v>5</v>
      </c>
      <c r="B15" s="334" t="s">
        <v>159</v>
      </c>
      <c r="C15" s="335"/>
      <c r="D15" s="336"/>
      <c r="E15" s="15"/>
      <c r="F15" s="239" t="s">
        <v>415</v>
      </c>
      <c r="G15" s="249" t="s">
        <v>441</v>
      </c>
      <c r="H15" s="250" t="s">
        <v>415</v>
      </c>
    </row>
    <row r="16" spans="1:8" ht="29.25" customHeight="1" thickTop="1" x14ac:dyDescent="0.2">
      <c r="A16" s="61" t="s">
        <v>101</v>
      </c>
      <c r="B16" s="345" t="s">
        <v>161</v>
      </c>
      <c r="C16" s="346"/>
      <c r="D16" s="347"/>
      <c r="E16" s="15"/>
      <c r="F16" s="251">
        <v>0</v>
      </c>
      <c r="G16" s="252">
        <v>0</v>
      </c>
      <c r="H16" s="253">
        <v>0</v>
      </c>
    </row>
    <row r="17" spans="1:8" ht="30.75" customHeight="1" thickBot="1" x14ac:dyDescent="0.25">
      <c r="A17" s="63" t="s">
        <v>43</v>
      </c>
      <c r="B17" s="334" t="s">
        <v>160</v>
      </c>
      <c r="C17" s="335"/>
      <c r="D17" s="336"/>
      <c r="E17" s="15"/>
      <c r="F17" s="239" t="s">
        <v>449</v>
      </c>
      <c r="G17" s="240" t="s">
        <v>449</v>
      </c>
      <c r="H17" s="241" t="s">
        <v>449</v>
      </c>
    </row>
    <row r="18" spans="1:8" s="11" customFormat="1" ht="14.25" thickTop="1" thickBot="1" x14ac:dyDescent="0.25">
      <c r="C18" s="12"/>
      <c r="D18" s="12"/>
      <c r="E18" s="12"/>
      <c r="F18" s="221"/>
      <c r="G18" s="221"/>
      <c r="H18" s="221"/>
    </row>
    <row r="19" spans="1:8" s="13" customFormat="1" ht="16.5" customHeight="1" thickBot="1" x14ac:dyDescent="0.25">
      <c r="A19" s="331" t="s">
        <v>150</v>
      </c>
      <c r="B19" s="332"/>
      <c r="C19" s="332"/>
      <c r="D19" s="333"/>
      <c r="E19" s="42"/>
      <c r="F19" s="438" t="s">
        <v>394</v>
      </c>
      <c r="G19" s="439"/>
      <c r="H19" s="440"/>
    </row>
    <row r="20" spans="1:8" s="4" customFormat="1" ht="15" customHeight="1" thickBot="1" x14ac:dyDescent="0.3">
      <c r="A20" s="36" t="s">
        <v>6</v>
      </c>
      <c r="B20" s="28" t="s">
        <v>166</v>
      </c>
      <c r="C20" s="39"/>
      <c r="D20" s="66"/>
      <c r="E20" s="43"/>
      <c r="F20" s="236" t="s">
        <v>19</v>
      </c>
      <c r="G20" s="237" t="s">
        <v>393</v>
      </c>
      <c r="H20" s="238" t="s">
        <v>439</v>
      </c>
    </row>
    <row r="21" spans="1:8" ht="56.25" customHeight="1" x14ac:dyDescent="0.2">
      <c r="A21" s="64" t="s">
        <v>42</v>
      </c>
      <c r="B21" s="342" t="s">
        <v>162</v>
      </c>
      <c r="C21" s="343"/>
      <c r="D21" s="344"/>
      <c r="E21" s="15"/>
      <c r="F21" s="254">
        <f>135093*('PPI Adj'!D6)</f>
        <v>157653.53100000002</v>
      </c>
      <c r="G21" s="255">
        <f>132696*('PPI Adj'!D6)</f>
        <v>154856.23200000002</v>
      </c>
      <c r="H21" s="256">
        <f>143624*('PPI Adj'!D6)</f>
        <v>167609.20800000001</v>
      </c>
    </row>
    <row r="22" spans="1:8" ht="33" customHeight="1" thickBot="1" x14ac:dyDescent="0.25">
      <c r="A22" s="65" t="s">
        <v>41</v>
      </c>
      <c r="B22" s="361" t="s">
        <v>164</v>
      </c>
      <c r="C22" s="362"/>
      <c r="D22" s="363"/>
      <c r="E22" s="1"/>
      <c r="F22" s="257">
        <v>16</v>
      </c>
      <c r="G22" s="258">
        <v>16</v>
      </c>
      <c r="H22" s="259">
        <v>16</v>
      </c>
    </row>
    <row r="23" spans="1:8" ht="13.5" thickBot="1" x14ac:dyDescent="0.25">
      <c r="A23" s="137"/>
      <c r="B23" s="1"/>
      <c r="C23" s="1"/>
      <c r="D23" s="1"/>
      <c r="E23" s="1"/>
      <c r="F23" s="225"/>
      <c r="G23" s="260"/>
      <c r="H23" s="261"/>
    </row>
    <row r="24" spans="1:8" s="9" customFormat="1" ht="15.75" customHeight="1" thickBot="1" x14ac:dyDescent="0.25">
      <c r="A24" s="364" t="s">
        <v>165</v>
      </c>
      <c r="B24" s="365"/>
      <c r="C24" s="365"/>
      <c r="D24" s="366"/>
      <c r="E24" s="44"/>
      <c r="F24" s="438" t="s">
        <v>394</v>
      </c>
      <c r="G24" s="439"/>
      <c r="H24" s="440"/>
    </row>
    <row r="25" spans="1:8" s="3" customFormat="1" ht="15" customHeight="1" thickBot="1" x14ac:dyDescent="0.3">
      <c r="A25" s="36" t="s">
        <v>6</v>
      </c>
      <c r="B25" s="25" t="s">
        <v>7</v>
      </c>
      <c r="C25" s="367" t="s">
        <v>166</v>
      </c>
      <c r="D25" s="368"/>
      <c r="E25" s="45"/>
      <c r="F25" s="236" t="s">
        <v>19</v>
      </c>
      <c r="G25" s="237" t="s">
        <v>393</v>
      </c>
      <c r="H25" s="238" t="s">
        <v>439</v>
      </c>
    </row>
    <row r="26" spans="1:8" s="15" customFormat="1" ht="79.5" customHeight="1" thickBot="1" x14ac:dyDescent="0.3">
      <c r="A26" s="73" t="s">
        <v>8</v>
      </c>
      <c r="B26" s="30" t="s">
        <v>414</v>
      </c>
      <c r="C26" s="351" t="s">
        <v>118</v>
      </c>
      <c r="D26" s="352"/>
      <c r="E26" s="40"/>
      <c r="F26" s="262">
        <v>29800</v>
      </c>
      <c r="G26" s="263">
        <v>29800</v>
      </c>
      <c r="H26" s="264">
        <v>29800</v>
      </c>
    </row>
    <row r="27" spans="1:8" s="15" customFormat="1" x14ac:dyDescent="0.25">
      <c r="A27" s="353" t="s">
        <v>21</v>
      </c>
      <c r="B27" s="355" t="s">
        <v>440</v>
      </c>
      <c r="C27" s="357" t="s">
        <v>67</v>
      </c>
      <c r="D27" s="358"/>
      <c r="E27" s="40"/>
      <c r="F27" s="265">
        <v>11</v>
      </c>
      <c r="G27" s="266">
        <v>11</v>
      </c>
      <c r="H27" s="267">
        <v>11</v>
      </c>
    </row>
    <row r="28" spans="1:8" s="15" customFormat="1" ht="13.5" thickBot="1" x14ac:dyDescent="0.3">
      <c r="A28" s="354"/>
      <c r="B28" s="356"/>
      <c r="C28" s="351" t="s">
        <v>68</v>
      </c>
      <c r="D28" s="352"/>
      <c r="E28" s="40"/>
      <c r="F28" s="262">
        <v>66</v>
      </c>
      <c r="G28" s="263">
        <v>66</v>
      </c>
      <c r="H28" s="264">
        <v>66</v>
      </c>
    </row>
    <row r="29" spans="1:8" s="15" customFormat="1" ht="13.5" thickBot="1" x14ac:dyDescent="0.3">
      <c r="A29" s="74" t="s">
        <v>123</v>
      </c>
      <c r="B29" s="31" t="s">
        <v>108</v>
      </c>
      <c r="C29" s="402"/>
      <c r="D29" s="403"/>
      <c r="E29" s="179"/>
      <c r="F29" s="268"/>
      <c r="G29" s="269"/>
      <c r="H29" s="270"/>
    </row>
    <row r="30" spans="1:8" s="15" customFormat="1" x14ac:dyDescent="0.25">
      <c r="A30" s="353" t="s">
        <v>59</v>
      </c>
      <c r="B30" s="355"/>
      <c r="C30" s="357" t="s">
        <v>58</v>
      </c>
      <c r="D30" s="358"/>
      <c r="E30" s="40"/>
      <c r="F30" s="265">
        <v>254</v>
      </c>
      <c r="G30" s="266">
        <v>254</v>
      </c>
      <c r="H30" s="267">
        <v>254</v>
      </c>
    </row>
    <row r="31" spans="1:8" s="15" customFormat="1" x14ac:dyDescent="0.25">
      <c r="A31" s="371"/>
      <c r="B31" s="372"/>
      <c r="C31" s="373" t="s">
        <v>57</v>
      </c>
      <c r="D31" s="374"/>
      <c r="E31" s="40"/>
      <c r="F31" s="245">
        <v>435.14</v>
      </c>
      <c r="G31" s="246">
        <v>435.14</v>
      </c>
      <c r="H31" s="247">
        <v>435.14</v>
      </c>
    </row>
    <row r="32" spans="1:8" s="15" customFormat="1" x14ac:dyDescent="0.25">
      <c r="A32" s="371"/>
      <c r="B32" s="372"/>
      <c r="C32" s="373" t="s">
        <v>69</v>
      </c>
      <c r="D32" s="374"/>
      <c r="E32" s="40"/>
      <c r="F32" s="245">
        <v>90</v>
      </c>
      <c r="G32" s="246">
        <v>90</v>
      </c>
      <c r="H32" s="247">
        <v>90</v>
      </c>
    </row>
    <row r="33" spans="1:8" s="15" customFormat="1" x14ac:dyDescent="0.25">
      <c r="A33" s="371"/>
      <c r="B33" s="372"/>
      <c r="C33" s="375" t="s">
        <v>70</v>
      </c>
      <c r="D33" s="376"/>
      <c r="E33" s="40"/>
      <c r="F33" s="245">
        <v>78</v>
      </c>
      <c r="G33" s="246">
        <v>78</v>
      </c>
      <c r="H33" s="247">
        <v>78</v>
      </c>
    </row>
    <row r="34" spans="1:8" s="15" customFormat="1" ht="13.5" thickBot="1" x14ac:dyDescent="0.3">
      <c r="A34" s="354"/>
      <c r="B34" s="356"/>
      <c r="C34" s="351" t="s">
        <v>111</v>
      </c>
      <c r="D34" s="352"/>
      <c r="E34" s="40"/>
      <c r="F34" s="262">
        <v>228.92</v>
      </c>
      <c r="G34" s="263">
        <v>228.92</v>
      </c>
      <c r="H34" s="264">
        <v>228.92</v>
      </c>
    </row>
    <row r="35" spans="1:8" s="15" customFormat="1" ht="15.95" customHeight="1" thickBot="1" x14ac:dyDescent="0.3">
      <c r="A35" s="73" t="s">
        <v>359</v>
      </c>
      <c r="B35" s="31" t="s">
        <v>358</v>
      </c>
      <c r="C35" s="402"/>
      <c r="D35" s="403"/>
      <c r="E35" s="179"/>
      <c r="F35" s="268"/>
      <c r="G35" s="269"/>
      <c r="H35" s="270"/>
    </row>
    <row r="36" spans="1:8" s="15" customFormat="1" x14ac:dyDescent="0.25">
      <c r="A36" s="353" t="s">
        <v>11</v>
      </c>
      <c r="B36" s="355"/>
      <c r="C36" s="357" t="s">
        <v>24</v>
      </c>
      <c r="D36" s="358"/>
      <c r="E36" s="40"/>
      <c r="F36" s="265">
        <v>10000</v>
      </c>
      <c r="G36" s="266">
        <v>10000</v>
      </c>
      <c r="H36" s="267">
        <v>10000</v>
      </c>
    </row>
    <row r="37" spans="1:8" s="15" customFormat="1" ht="13.5" thickBot="1" x14ac:dyDescent="0.3">
      <c r="A37" s="354"/>
      <c r="B37" s="356"/>
      <c r="C37" s="351" t="s">
        <v>22</v>
      </c>
      <c r="D37" s="352"/>
      <c r="E37" s="40"/>
      <c r="F37" s="262">
        <v>10000</v>
      </c>
      <c r="G37" s="263">
        <v>10000</v>
      </c>
      <c r="H37" s="264">
        <v>10000</v>
      </c>
    </row>
    <row r="38" spans="1:8" s="15" customFormat="1" x14ac:dyDescent="0.25">
      <c r="A38" s="353" t="s">
        <v>16</v>
      </c>
      <c r="B38" s="355"/>
      <c r="C38" s="357" t="s">
        <v>24</v>
      </c>
      <c r="D38" s="358"/>
      <c r="E38" s="40"/>
      <c r="F38" s="265">
        <v>19800</v>
      </c>
      <c r="G38" s="266">
        <v>19800</v>
      </c>
      <c r="H38" s="267">
        <v>19800</v>
      </c>
    </row>
    <row r="39" spans="1:8" s="15" customFormat="1" ht="13.5" thickBot="1" x14ac:dyDescent="0.3">
      <c r="A39" s="354"/>
      <c r="B39" s="356"/>
      <c r="C39" s="369" t="s">
        <v>23</v>
      </c>
      <c r="D39" s="370"/>
      <c r="E39" s="40"/>
      <c r="F39" s="262">
        <v>19800</v>
      </c>
      <c r="G39" s="263">
        <v>19800</v>
      </c>
      <c r="H39" s="264">
        <v>19800</v>
      </c>
    </row>
    <row r="40" spans="1:8" s="15" customFormat="1" ht="18.600000000000001" customHeight="1" thickBot="1" x14ac:dyDescent="0.3">
      <c r="A40" s="74" t="s">
        <v>52</v>
      </c>
      <c r="B40" s="31" t="s">
        <v>53</v>
      </c>
      <c r="C40" s="402"/>
      <c r="D40" s="403"/>
      <c r="E40" s="179"/>
      <c r="F40" s="268"/>
      <c r="G40" s="269"/>
      <c r="H40" s="270"/>
    </row>
    <row r="41" spans="1:8" s="15" customFormat="1" x14ac:dyDescent="0.25">
      <c r="A41" s="353" t="s">
        <v>354</v>
      </c>
      <c r="B41" s="355" t="s">
        <v>357</v>
      </c>
      <c r="C41" s="357" t="s">
        <v>356</v>
      </c>
      <c r="D41" s="358"/>
      <c r="E41" s="40"/>
      <c r="F41" s="265" t="s">
        <v>412</v>
      </c>
      <c r="G41" s="266" t="s">
        <v>412</v>
      </c>
      <c r="H41" s="267" t="s">
        <v>412</v>
      </c>
    </row>
    <row r="42" spans="1:8" s="15" customFormat="1" ht="14.45" customHeight="1" x14ac:dyDescent="0.25">
      <c r="A42" s="371"/>
      <c r="B42" s="372"/>
      <c r="C42" s="373" t="s">
        <v>355</v>
      </c>
      <c r="D42" s="374"/>
      <c r="E42" s="40"/>
      <c r="F42" s="245" t="s">
        <v>411</v>
      </c>
      <c r="G42" s="246" t="s">
        <v>411</v>
      </c>
      <c r="H42" s="247" t="s">
        <v>411</v>
      </c>
    </row>
    <row r="43" spans="1:8" s="15" customFormat="1" ht="78.599999999999994" customHeight="1" thickBot="1" x14ac:dyDescent="0.3">
      <c r="A43" s="354"/>
      <c r="B43" s="372"/>
      <c r="C43" s="369"/>
      <c r="D43" s="370"/>
      <c r="E43" s="40"/>
      <c r="F43" s="271"/>
      <c r="G43" s="272"/>
      <c r="H43" s="264"/>
    </row>
    <row r="44" spans="1:8" s="15" customFormat="1" ht="27.95" customHeight="1" thickBot="1" x14ac:dyDescent="0.3">
      <c r="A44" s="73" t="s">
        <v>354</v>
      </c>
      <c r="B44" s="31" t="s">
        <v>353</v>
      </c>
      <c r="C44" s="402"/>
      <c r="D44" s="403"/>
      <c r="E44" s="179"/>
      <c r="F44" s="268"/>
      <c r="G44" s="269"/>
      <c r="H44" s="270"/>
    </row>
    <row r="45" spans="1:8" s="15" customFormat="1" ht="13.5" thickBot="1" x14ac:dyDescent="0.3">
      <c r="A45" s="353" t="s">
        <v>12</v>
      </c>
      <c r="B45" s="378" t="s">
        <v>142</v>
      </c>
      <c r="C45" s="357" t="s">
        <v>175</v>
      </c>
      <c r="D45" s="358"/>
      <c r="E45" s="40"/>
      <c r="F45" s="265" t="s">
        <v>471</v>
      </c>
      <c r="G45" s="266" t="s">
        <v>471</v>
      </c>
      <c r="H45" s="267" t="s">
        <v>471</v>
      </c>
    </row>
    <row r="46" spans="1:8" s="15" customFormat="1" ht="13.5" thickBot="1" x14ac:dyDescent="0.3">
      <c r="A46" s="371"/>
      <c r="B46" s="378"/>
      <c r="C46" s="373" t="s">
        <v>176</v>
      </c>
      <c r="D46" s="374"/>
      <c r="E46" s="40"/>
      <c r="F46" s="245">
        <v>5677</v>
      </c>
      <c r="G46" s="246">
        <v>5677</v>
      </c>
      <c r="H46" s="247">
        <v>5677</v>
      </c>
    </row>
    <row r="47" spans="1:8" s="15" customFormat="1" ht="13.5" thickBot="1" x14ac:dyDescent="0.3">
      <c r="A47" s="371"/>
      <c r="B47" s="378"/>
      <c r="C47" s="373" t="s">
        <v>177</v>
      </c>
      <c r="D47" s="374"/>
      <c r="E47" s="40"/>
      <c r="F47" s="273" t="s">
        <v>471</v>
      </c>
      <c r="G47" s="274" t="s">
        <v>471</v>
      </c>
      <c r="H47" s="275" t="s">
        <v>471</v>
      </c>
    </row>
    <row r="48" spans="1:8" s="15" customFormat="1" ht="13.5" thickBot="1" x14ac:dyDescent="0.3">
      <c r="A48" s="371"/>
      <c r="B48" s="378"/>
      <c r="C48" s="373" t="s">
        <v>178</v>
      </c>
      <c r="D48" s="374"/>
      <c r="E48" s="40"/>
      <c r="F48" s="245">
        <v>5355</v>
      </c>
      <c r="G48" s="246">
        <v>5355</v>
      </c>
      <c r="H48" s="247">
        <v>5355</v>
      </c>
    </row>
    <row r="49" spans="1:8" s="15" customFormat="1" ht="13.5" thickBot="1" x14ac:dyDescent="0.3">
      <c r="A49" s="371"/>
      <c r="B49" s="378"/>
      <c r="C49" s="373" t="s">
        <v>112</v>
      </c>
      <c r="D49" s="374"/>
      <c r="E49" s="40"/>
      <c r="F49" s="245">
        <v>7372115809</v>
      </c>
      <c r="G49" s="246">
        <v>7372115809</v>
      </c>
      <c r="H49" s="247">
        <v>7372115809</v>
      </c>
    </row>
    <row r="50" spans="1:8" s="15" customFormat="1" ht="13.5" thickBot="1" x14ac:dyDescent="0.3">
      <c r="A50" s="371"/>
      <c r="B50" s="378"/>
      <c r="C50" s="373" t="s">
        <v>113</v>
      </c>
      <c r="D50" s="374"/>
      <c r="E50" s="40"/>
      <c r="F50" s="245" t="s">
        <v>452</v>
      </c>
      <c r="G50" s="246" t="s">
        <v>452</v>
      </c>
      <c r="H50" s="247" t="s">
        <v>452</v>
      </c>
    </row>
    <row r="51" spans="1:8" s="15" customFormat="1" ht="13.5" thickBot="1" x14ac:dyDescent="0.3">
      <c r="A51" s="371"/>
      <c r="B51" s="378"/>
      <c r="C51" s="375" t="s">
        <v>114</v>
      </c>
      <c r="D51" s="376"/>
      <c r="E51" s="40"/>
      <c r="F51" s="245">
        <v>7372115809</v>
      </c>
      <c r="G51" s="246">
        <v>7372115809</v>
      </c>
      <c r="H51" s="247">
        <v>7372115809</v>
      </c>
    </row>
    <row r="52" spans="1:8" s="15" customFormat="1" ht="15.95" customHeight="1" thickBot="1" x14ac:dyDescent="0.3">
      <c r="A52" s="354"/>
      <c r="B52" s="378"/>
      <c r="C52" s="351" t="s">
        <v>115</v>
      </c>
      <c r="D52" s="352"/>
      <c r="E52" s="40"/>
      <c r="F52" s="262" t="s">
        <v>452</v>
      </c>
      <c r="G52" s="263" t="s">
        <v>452</v>
      </c>
      <c r="H52" s="264" t="s">
        <v>452</v>
      </c>
    </row>
    <row r="53" spans="1:8" s="15" customFormat="1" x14ac:dyDescent="0.25">
      <c r="A53" s="353" t="s">
        <v>10</v>
      </c>
      <c r="B53" s="355" t="s">
        <v>352</v>
      </c>
      <c r="C53" s="357" t="s">
        <v>116</v>
      </c>
      <c r="D53" s="358"/>
      <c r="E53" s="40"/>
      <c r="F53" s="265">
        <v>6</v>
      </c>
      <c r="G53" s="266">
        <v>6</v>
      </c>
      <c r="H53" s="267">
        <v>6</v>
      </c>
    </row>
    <row r="54" spans="1:8" s="15" customFormat="1" x14ac:dyDescent="0.25">
      <c r="A54" s="371"/>
      <c r="B54" s="372"/>
      <c r="C54" s="373" t="s">
        <v>117</v>
      </c>
      <c r="D54" s="374"/>
      <c r="E54" s="40"/>
      <c r="F54" s="245" t="s">
        <v>409</v>
      </c>
      <c r="G54" s="246" t="s">
        <v>409</v>
      </c>
      <c r="H54" s="247" t="s">
        <v>409</v>
      </c>
    </row>
    <row r="55" spans="1:8" s="15" customFormat="1" ht="13.5" thickBot="1" x14ac:dyDescent="0.3">
      <c r="A55" s="354"/>
      <c r="B55" s="372"/>
      <c r="C55" s="369" t="s">
        <v>71</v>
      </c>
      <c r="D55" s="370"/>
      <c r="E55" s="40"/>
      <c r="F55" s="271" t="s">
        <v>453</v>
      </c>
      <c r="G55" s="276" t="s">
        <v>453</v>
      </c>
      <c r="H55" s="277" t="s">
        <v>453</v>
      </c>
    </row>
    <row r="56" spans="1:8" s="15" customFormat="1" ht="78.599999999999994" customHeight="1" thickBot="1" x14ac:dyDescent="0.3">
      <c r="A56" s="75" t="s">
        <v>9</v>
      </c>
      <c r="B56" s="29" t="s">
        <v>408</v>
      </c>
      <c r="C56" s="375"/>
      <c r="D56" s="376"/>
      <c r="E56" s="40"/>
      <c r="F56" s="265"/>
      <c r="G56" s="269"/>
      <c r="H56" s="267"/>
    </row>
    <row r="57" spans="1:8" s="15" customFormat="1" ht="29.45" customHeight="1" thickBot="1" x14ac:dyDescent="0.3">
      <c r="A57" s="75" t="s">
        <v>407</v>
      </c>
      <c r="B57" s="29" t="s">
        <v>406</v>
      </c>
      <c r="C57" s="402"/>
      <c r="D57" s="403"/>
      <c r="E57" s="179"/>
      <c r="F57" s="278"/>
      <c r="G57" s="269"/>
      <c r="H57" s="270"/>
    </row>
    <row r="58" spans="1:8" s="15" customFormat="1" ht="25.5" x14ac:dyDescent="0.25">
      <c r="A58" s="353" t="s">
        <v>25</v>
      </c>
      <c r="B58" s="355" t="s">
        <v>93</v>
      </c>
      <c r="C58" s="357" t="s">
        <v>72</v>
      </c>
      <c r="D58" s="358"/>
      <c r="E58" s="40"/>
      <c r="F58" s="265" t="s">
        <v>454</v>
      </c>
      <c r="G58" s="266" t="s">
        <v>454</v>
      </c>
      <c r="H58" s="267" t="s">
        <v>454</v>
      </c>
    </row>
    <row r="59" spans="1:8" s="15" customFormat="1" ht="54" customHeight="1" thickBot="1" x14ac:dyDescent="0.3">
      <c r="A59" s="354"/>
      <c r="B59" s="356"/>
      <c r="C59" s="351" t="s">
        <v>73</v>
      </c>
      <c r="D59" s="352"/>
      <c r="E59" s="40"/>
      <c r="F59" s="262">
        <v>240</v>
      </c>
      <c r="G59" s="263">
        <v>240</v>
      </c>
      <c r="H59" s="264">
        <v>240</v>
      </c>
    </row>
    <row r="60" spans="1:8" s="15" customFormat="1" x14ac:dyDescent="0.25">
      <c r="A60" s="353" t="s">
        <v>26</v>
      </c>
      <c r="B60" s="355" t="s">
        <v>405</v>
      </c>
      <c r="C60" s="357" t="s">
        <v>74</v>
      </c>
      <c r="D60" s="358"/>
      <c r="E60" s="40"/>
      <c r="F60" s="265" t="s">
        <v>404</v>
      </c>
      <c r="G60" s="266" t="s">
        <v>404</v>
      </c>
      <c r="H60" s="267" t="s">
        <v>404</v>
      </c>
    </row>
    <row r="61" spans="1:8" s="15" customFormat="1" x14ac:dyDescent="0.25">
      <c r="A61" s="371"/>
      <c r="B61" s="372"/>
      <c r="C61" s="373" t="s">
        <v>75</v>
      </c>
      <c r="D61" s="374"/>
      <c r="E61" s="40"/>
      <c r="F61" s="245">
        <v>3</v>
      </c>
      <c r="G61" s="246">
        <v>3</v>
      </c>
      <c r="H61" s="247">
        <v>3</v>
      </c>
    </row>
    <row r="62" spans="1:8" s="15" customFormat="1" ht="29.1" customHeight="1" thickBot="1" x14ac:dyDescent="0.3">
      <c r="A62" s="354"/>
      <c r="B62" s="356"/>
      <c r="C62" s="351" t="s">
        <v>403</v>
      </c>
      <c r="D62" s="352"/>
      <c r="E62" s="40"/>
      <c r="F62" s="262">
        <v>2850</v>
      </c>
      <c r="G62" s="263">
        <v>2850</v>
      </c>
      <c r="H62" s="264">
        <v>2850</v>
      </c>
    </row>
    <row r="63" spans="1:8" s="15" customFormat="1" ht="17.45" customHeight="1" thickBot="1" x14ac:dyDescent="0.3">
      <c r="A63" s="74" t="s">
        <v>44</v>
      </c>
      <c r="B63" s="31" t="s">
        <v>45</v>
      </c>
      <c r="C63" s="402"/>
      <c r="D63" s="403"/>
      <c r="E63" s="179"/>
      <c r="F63" s="278"/>
      <c r="G63" s="269"/>
      <c r="H63" s="279"/>
    </row>
    <row r="64" spans="1:8" s="15" customFormat="1" ht="28.5" customHeight="1" thickBot="1" x14ac:dyDescent="0.3">
      <c r="A64" s="74" t="s">
        <v>44</v>
      </c>
      <c r="B64" s="31" t="s">
        <v>63</v>
      </c>
      <c r="C64" s="402"/>
      <c r="D64" s="403"/>
      <c r="E64" s="179"/>
      <c r="F64" s="278"/>
      <c r="G64" s="280"/>
      <c r="H64" s="279"/>
    </row>
    <row r="65" spans="1:8" s="15" customFormat="1" ht="28.5" customHeight="1" thickBot="1" x14ac:dyDescent="0.3">
      <c r="A65" s="74" t="s">
        <v>44</v>
      </c>
      <c r="B65" s="31" t="s">
        <v>64</v>
      </c>
      <c r="C65" s="402"/>
      <c r="D65" s="403"/>
      <c r="E65" s="179"/>
      <c r="F65" s="278"/>
      <c r="G65" s="280"/>
      <c r="H65" s="279"/>
    </row>
    <row r="66" spans="1:8" s="15" customFormat="1" ht="27.95" customHeight="1" thickBot="1" x14ac:dyDescent="0.3">
      <c r="A66" s="74" t="s">
        <v>50</v>
      </c>
      <c r="B66" s="31" t="s">
        <v>351</v>
      </c>
      <c r="C66" s="402"/>
      <c r="D66" s="403"/>
      <c r="E66" s="179"/>
      <c r="F66" s="278"/>
      <c r="G66" s="280"/>
      <c r="H66" s="279"/>
    </row>
    <row r="67" spans="1:8" s="15" customFormat="1" ht="15.6" customHeight="1" thickBot="1" x14ac:dyDescent="0.3">
      <c r="A67" s="74" t="s">
        <v>27</v>
      </c>
      <c r="B67" s="31" t="s">
        <v>350</v>
      </c>
      <c r="C67" s="379" t="s">
        <v>77</v>
      </c>
      <c r="D67" s="380"/>
      <c r="E67" s="40"/>
      <c r="F67" s="268" t="s">
        <v>402</v>
      </c>
      <c r="G67" s="269" t="s">
        <v>402</v>
      </c>
      <c r="H67" s="270" t="s">
        <v>402</v>
      </c>
    </row>
    <row r="68" spans="1:8" s="15" customFormat="1" ht="53.45" customHeight="1" thickBot="1" x14ac:dyDescent="0.3">
      <c r="A68" s="73" t="s">
        <v>349</v>
      </c>
      <c r="B68" s="31" t="s">
        <v>348</v>
      </c>
      <c r="C68" s="379"/>
      <c r="D68" s="380"/>
      <c r="E68" s="40"/>
      <c r="F68" s="268"/>
      <c r="G68" s="269"/>
      <c r="H68" s="270"/>
    </row>
    <row r="69" spans="1:8" s="15" customFormat="1" ht="15" customHeight="1" x14ac:dyDescent="0.25">
      <c r="A69" s="353" t="s">
        <v>28</v>
      </c>
      <c r="B69" s="355" t="s">
        <v>435</v>
      </c>
      <c r="C69" s="411" t="s">
        <v>399</v>
      </c>
      <c r="D69" s="358"/>
      <c r="E69" s="40"/>
      <c r="F69" s="265">
        <v>65</v>
      </c>
      <c r="G69" s="266">
        <v>65</v>
      </c>
      <c r="H69" s="266">
        <v>65</v>
      </c>
    </row>
    <row r="70" spans="1:8" s="15" customFormat="1" ht="39" thickBot="1" x14ac:dyDescent="0.3">
      <c r="A70" s="354"/>
      <c r="B70" s="356"/>
      <c r="C70" s="407" t="s">
        <v>398</v>
      </c>
      <c r="D70" s="352"/>
      <c r="E70" s="40"/>
      <c r="F70" s="262" t="s">
        <v>397</v>
      </c>
      <c r="G70" s="263" t="s">
        <v>397</v>
      </c>
      <c r="H70" s="264" t="s">
        <v>397</v>
      </c>
    </row>
    <row r="71" spans="1:8" s="15" customFormat="1" ht="40.5" customHeight="1" thickBot="1" x14ac:dyDescent="0.3">
      <c r="A71" s="74" t="s">
        <v>51</v>
      </c>
      <c r="B71" s="31" t="s">
        <v>347</v>
      </c>
      <c r="C71" s="402"/>
      <c r="D71" s="403"/>
      <c r="E71" s="179"/>
      <c r="F71" s="268"/>
      <c r="G71" s="269"/>
      <c r="H71" s="270"/>
    </row>
    <row r="72" spans="1:8" s="15" customFormat="1" ht="39.6" customHeight="1" thickBot="1" x14ac:dyDescent="0.3">
      <c r="A72" s="74" t="s">
        <v>54</v>
      </c>
      <c r="B72" s="31" t="s">
        <v>80</v>
      </c>
      <c r="C72" s="402"/>
      <c r="D72" s="403"/>
      <c r="E72" s="179"/>
      <c r="F72" s="268"/>
      <c r="G72" s="269"/>
      <c r="H72" s="270"/>
    </row>
    <row r="73" spans="1:8" s="15" customFormat="1" ht="78" customHeight="1" thickBot="1" x14ac:dyDescent="0.3">
      <c r="A73" s="74" t="s">
        <v>29</v>
      </c>
      <c r="B73" s="31" t="s">
        <v>346</v>
      </c>
      <c r="C73" s="402"/>
      <c r="D73" s="403"/>
      <c r="E73" s="179"/>
      <c r="F73" s="268"/>
      <c r="G73" s="269"/>
      <c r="H73" s="270"/>
    </row>
    <row r="74" spans="1:8" s="15" customFormat="1" ht="54.6" customHeight="1" thickBot="1" x14ac:dyDescent="0.3">
      <c r="A74" s="74" t="s">
        <v>31</v>
      </c>
      <c r="B74" s="31" t="s">
        <v>345</v>
      </c>
      <c r="C74" s="379" t="s">
        <v>30</v>
      </c>
      <c r="D74" s="380"/>
      <c r="E74" s="40"/>
      <c r="F74" s="268" t="s">
        <v>396</v>
      </c>
      <c r="G74" s="269" t="s">
        <v>396</v>
      </c>
      <c r="H74" s="270" t="s">
        <v>396</v>
      </c>
    </row>
    <row r="75" spans="1:8" s="15" customFormat="1" ht="30.95" customHeight="1" thickBot="1" x14ac:dyDescent="0.3">
      <c r="A75" s="74" t="s">
        <v>55</v>
      </c>
      <c r="B75" s="31" t="s">
        <v>95</v>
      </c>
      <c r="C75" s="402"/>
      <c r="D75" s="403"/>
      <c r="E75" s="179"/>
      <c r="F75" s="268"/>
      <c r="G75" s="269"/>
      <c r="H75" s="270"/>
    </row>
    <row r="76" spans="1:8" s="15" customFormat="1" ht="28.5" customHeight="1" thickBot="1" x14ac:dyDescent="0.3">
      <c r="A76" s="74" t="s">
        <v>32</v>
      </c>
      <c r="B76" s="31" t="s">
        <v>96</v>
      </c>
      <c r="C76" s="379" t="s">
        <v>30</v>
      </c>
      <c r="D76" s="380"/>
      <c r="E76" s="40"/>
      <c r="F76" s="268" t="s">
        <v>455</v>
      </c>
      <c r="G76" s="269" t="s">
        <v>455</v>
      </c>
      <c r="H76" s="270" t="s">
        <v>455</v>
      </c>
    </row>
    <row r="77" spans="1:8" s="15" customFormat="1" ht="39.6" customHeight="1" thickBot="1" x14ac:dyDescent="0.3">
      <c r="A77" s="74" t="s">
        <v>56</v>
      </c>
      <c r="B77" s="31" t="s">
        <v>168</v>
      </c>
      <c r="C77" s="402"/>
      <c r="D77" s="403"/>
      <c r="E77" s="179"/>
      <c r="F77" s="268"/>
      <c r="G77" s="269"/>
      <c r="H77" s="270"/>
    </row>
    <row r="78" spans="1:8" s="15" customFormat="1" ht="27" customHeight="1" thickBot="1" x14ac:dyDescent="0.3">
      <c r="A78" s="74" t="s">
        <v>48</v>
      </c>
      <c r="B78" s="31" t="s">
        <v>47</v>
      </c>
      <c r="C78" s="402"/>
      <c r="D78" s="403"/>
      <c r="E78" s="179"/>
      <c r="F78" s="268"/>
      <c r="G78" s="269"/>
      <c r="H78" s="270"/>
    </row>
    <row r="79" spans="1:8" s="15" customFormat="1" ht="26.25" thickBot="1" x14ac:dyDescent="0.3">
      <c r="A79" s="74" t="s">
        <v>49</v>
      </c>
      <c r="B79" s="31" t="s">
        <v>103</v>
      </c>
      <c r="C79" s="402"/>
      <c r="D79" s="403"/>
      <c r="E79" s="179"/>
      <c r="F79" s="268"/>
      <c r="G79" s="269"/>
      <c r="H79" s="270"/>
    </row>
    <row r="80" spans="1:8" s="15" customFormat="1" ht="26.25" thickBot="1" x14ac:dyDescent="0.3">
      <c r="A80" s="74" t="s">
        <v>46</v>
      </c>
      <c r="B80" s="31" t="s">
        <v>81</v>
      </c>
      <c r="C80" s="402"/>
      <c r="D80" s="403"/>
      <c r="E80" s="179"/>
      <c r="F80" s="268"/>
      <c r="G80" s="269"/>
      <c r="H80" s="270"/>
    </row>
    <row r="81" spans="1:8" ht="13.5" thickBot="1" x14ac:dyDescent="0.25">
      <c r="F81" s="233"/>
      <c r="G81" s="260"/>
      <c r="H81" s="260"/>
    </row>
    <row r="82" spans="1:8" s="19" customFormat="1" ht="18" customHeight="1" thickBot="1" x14ac:dyDescent="0.3">
      <c r="A82" s="364" t="s">
        <v>169</v>
      </c>
      <c r="B82" s="365"/>
      <c r="C82" s="365"/>
      <c r="D82" s="366"/>
      <c r="E82" s="44"/>
      <c r="F82" s="432" t="s">
        <v>394</v>
      </c>
      <c r="G82" s="433"/>
      <c r="H82" s="434"/>
    </row>
    <row r="83" spans="1:8" s="3" customFormat="1" ht="15" customHeight="1" thickBot="1" x14ac:dyDescent="0.3">
      <c r="A83" s="381" t="s">
        <v>170</v>
      </c>
      <c r="B83" s="382"/>
      <c r="C83" s="382"/>
      <c r="D83" s="383"/>
      <c r="E83" s="45"/>
      <c r="F83" s="236" t="s">
        <v>19</v>
      </c>
      <c r="G83" s="237" t="s">
        <v>393</v>
      </c>
      <c r="H83" s="238" t="s">
        <v>439</v>
      </c>
    </row>
    <row r="84" spans="1:8" s="15" customFormat="1" x14ac:dyDescent="0.25">
      <c r="A84" s="384" t="s">
        <v>83</v>
      </c>
      <c r="B84" s="385"/>
      <c r="C84" s="385"/>
      <c r="D84" s="386"/>
      <c r="E84" s="179"/>
      <c r="F84" s="281">
        <f>-500*('PPI Adj'!D6)</f>
        <v>-583.5</v>
      </c>
      <c r="G84" s="282">
        <f>-500*('PPI Adj'!D6)</f>
        <v>-583.5</v>
      </c>
      <c r="H84" s="283">
        <f>-500*('PPI Adj'!D6)</f>
        <v>-583.5</v>
      </c>
    </row>
    <row r="85" spans="1:8" s="15" customFormat="1" x14ac:dyDescent="0.25">
      <c r="A85" s="387" t="s">
        <v>34</v>
      </c>
      <c r="B85" s="388"/>
      <c r="C85" s="388"/>
      <c r="D85" s="389"/>
      <c r="E85" s="40"/>
      <c r="F85" s="197">
        <f>361*('PPI Adj'!D6)</f>
        <v>421.28700000000003</v>
      </c>
      <c r="G85" s="284">
        <f>361*('PPI Adj'!D6)</f>
        <v>421.28700000000003</v>
      </c>
      <c r="H85" s="285">
        <f>361*('PPI Adj'!D6)</f>
        <v>421.28700000000003</v>
      </c>
    </row>
    <row r="86" spans="1:8" s="15" customFormat="1" x14ac:dyDescent="0.25">
      <c r="A86" s="387" t="s">
        <v>35</v>
      </c>
      <c r="B86" s="388"/>
      <c r="C86" s="388"/>
      <c r="D86" s="389"/>
      <c r="E86" s="179"/>
      <c r="F86" s="284">
        <f>600*('PPI Adj'!D6)</f>
        <v>700.2</v>
      </c>
      <c r="G86" s="286">
        <f>600*('PPI Adj'!D6)</f>
        <v>700.2</v>
      </c>
      <c r="H86" s="285">
        <f>600*('PPI Adj'!D6)</f>
        <v>700.2</v>
      </c>
    </row>
    <row r="87" spans="1:8" s="15" customFormat="1" x14ac:dyDescent="0.25">
      <c r="A87" s="387" t="s">
        <v>36</v>
      </c>
      <c r="B87" s="388"/>
      <c r="C87" s="388"/>
      <c r="D87" s="389"/>
      <c r="E87" s="40"/>
      <c r="F87" s="197" t="s">
        <v>311</v>
      </c>
      <c r="G87" s="284" t="s">
        <v>311</v>
      </c>
      <c r="H87" s="285" t="s">
        <v>311</v>
      </c>
    </row>
    <row r="88" spans="1:8" s="15" customFormat="1" x14ac:dyDescent="0.25">
      <c r="A88" s="387" t="s">
        <v>60</v>
      </c>
      <c r="B88" s="388"/>
      <c r="C88" s="388"/>
      <c r="D88" s="389"/>
      <c r="E88" s="40"/>
      <c r="F88" s="284">
        <f>250*('PPI Adj'!D6)</f>
        <v>291.75</v>
      </c>
      <c r="G88" s="286">
        <f>250*('PPI Adj'!D6)</f>
        <v>291.75</v>
      </c>
      <c r="H88" s="285">
        <f>250*('PPI Adj'!D6)</f>
        <v>291.75</v>
      </c>
    </row>
    <row r="89" spans="1:8" s="15" customFormat="1" x14ac:dyDescent="0.25">
      <c r="A89" s="387" t="s">
        <v>61</v>
      </c>
      <c r="B89" s="388"/>
      <c r="C89" s="388"/>
      <c r="D89" s="389"/>
      <c r="E89" s="40"/>
      <c r="F89" s="284" t="s">
        <v>311</v>
      </c>
      <c r="G89" s="286" t="s">
        <v>311</v>
      </c>
      <c r="H89" s="285" t="s">
        <v>311</v>
      </c>
    </row>
    <row r="90" spans="1:8" s="15" customFormat="1" x14ac:dyDescent="0.25">
      <c r="A90" s="387" t="s">
        <v>86</v>
      </c>
      <c r="B90" s="388"/>
      <c r="C90" s="388"/>
      <c r="D90" s="389"/>
      <c r="E90" s="40"/>
      <c r="F90" s="284">
        <f>300*('PPI Adj'!D6)</f>
        <v>350.1</v>
      </c>
      <c r="G90" s="286">
        <f>300*('PPI Adj'!D6)</f>
        <v>350.1</v>
      </c>
      <c r="H90" s="285">
        <f>300*('PPI Adj'!D6)</f>
        <v>350.1</v>
      </c>
    </row>
    <row r="91" spans="1:8" x14ac:dyDescent="0.2">
      <c r="A91" s="387" t="s">
        <v>85</v>
      </c>
      <c r="B91" s="388"/>
      <c r="C91" s="388"/>
      <c r="D91" s="389"/>
      <c r="E91" s="40"/>
      <c r="F91" s="284" t="s">
        <v>193</v>
      </c>
      <c r="G91" s="286" t="s">
        <v>193</v>
      </c>
      <c r="H91" s="285" t="s">
        <v>193</v>
      </c>
    </row>
    <row r="92" spans="1:8" x14ac:dyDescent="0.2">
      <c r="A92" s="387" t="s">
        <v>13</v>
      </c>
      <c r="B92" s="388"/>
      <c r="C92" s="388"/>
      <c r="D92" s="389"/>
      <c r="E92" s="40"/>
      <c r="F92" s="284">
        <f>8605*('PPI Adj'!D6)</f>
        <v>10042.035</v>
      </c>
      <c r="G92" s="286">
        <f>8605*('PPI Adj'!D6)</f>
        <v>10042.035</v>
      </c>
      <c r="H92" s="285">
        <f>8605*('PPI Adj'!D6)</f>
        <v>10042.035</v>
      </c>
    </row>
    <row r="93" spans="1:8" x14ac:dyDescent="0.2">
      <c r="A93" s="387" t="s">
        <v>37</v>
      </c>
      <c r="B93" s="388"/>
      <c r="C93" s="388"/>
      <c r="D93" s="389"/>
      <c r="E93" s="179"/>
      <c r="F93" s="284" t="s">
        <v>311</v>
      </c>
      <c r="G93" s="286" t="s">
        <v>311</v>
      </c>
      <c r="H93" s="285" t="s">
        <v>311</v>
      </c>
    </row>
    <row r="94" spans="1:8" x14ac:dyDescent="0.2">
      <c r="A94" s="387" t="s">
        <v>38</v>
      </c>
      <c r="B94" s="388"/>
      <c r="C94" s="388"/>
      <c r="D94" s="389"/>
      <c r="E94" s="179"/>
      <c r="F94" s="284">
        <f>790*('PPI Adj'!D6)</f>
        <v>921.93000000000006</v>
      </c>
      <c r="G94" s="286">
        <f>790*('PPI Adj'!D6)</f>
        <v>921.93000000000006</v>
      </c>
      <c r="H94" s="285">
        <f>790*('PPI Adj'!D6)</f>
        <v>921.93000000000006</v>
      </c>
    </row>
    <row r="95" spans="1:8" x14ac:dyDescent="0.2">
      <c r="A95" s="387" t="s">
        <v>336</v>
      </c>
      <c r="B95" s="388"/>
      <c r="C95" s="388"/>
      <c r="D95" s="389"/>
      <c r="E95" s="179"/>
      <c r="F95" s="284" t="s">
        <v>311</v>
      </c>
      <c r="G95" s="286" t="s">
        <v>311</v>
      </c>
      <c r="H95" s="285" t="s">
        <v>311</v>
      </c>
    </row>
    <row r="96" spans="1:8" x14ac:dyDescent="0.2">
      <c r="A96" s="387" t="s">
        <v>39</v>
      </c>
      <c r="B96" s="388"/>
      <c r="C96" s="388"/>
      <c r="D96" s="389"/>
      <c r="E96" s="40"/>
      <c r="F96" s="284">
        <f>48*('PPI Adj'!D6)</f>
        <v>56.016000000000005</v>
      </c>
      <c r="G96" s="286">
        <f>48*('PPI Adj'!D6)</f>
        <v>56.016000000000005</v>
      </c>
      <c r="H96" s="285">
        <f>48*('PPI Adj'!D6)</f>
        <v>56.016000000000005</v>
      </c>
    </row>
    <row r="97" spans="1:8" x14ac:dyDescent="0.2">
      <c r="A97" s="387" t="s">
        <v>88</v>
      </c>
      <c r="B97" s="388"/>
      <c r="C97" s="388"/>
      <c r="D97" s="389"/>
      <c r="E97" s="40"/>
      <c r="F97" s="284">
        <f>6902*('PPI Adj'!D6)</f>
        <v>8054.634</v>
      </c>
      <c r="G97" s="286">
        <f>6902*('PPI Adj'!D6)</f>
        <v>8054.634</v>
      </c>
      <c r="H97" s="285">
        <f>6902*('PPI Adj'!D6)</f>
        <v>8054.634</v>
      </c>
    </row>
    <row r="98" spans="1:8" x14ac:dyDescent="0.2">
      <c r="A98" s="387" t="s">
        <v>40</v>
      </c>
      <c r="B98" s="388"/>
      <c r="C98" s="388"/>
      <c r="D98" s="389"/>
      <c r="E98" s="40"/>
      <c r="F98" s="284">
        <f>783*('PPI Adj'!D6)</f>
        <v>913.76100000000008</v>
      </c>
      <c r="G98" s="286">
        <f>783*('PPI Adj'!D6)</f>
        <v>913.76100000000008</v>
      </c>
      <c r="H98" s="285">
        <f>783*('PPI Adj'!D6)</f>
        <v>913.76100000000008</v>
      </c>
    </row>
    <row r="99" spans="1:8" x14ac:dyDescent="0.2">
      <c r="A99" s="387" t="s">
        <v>14</v>
      </c>
      <c r="B99" s="388"/>
      <c r="C99" s="388"/>
      <c r="D99" s="389"/>
      <c r="E99" s="40"/>
      <c r="F99" s="284">
        <f>14206*('PPI Adj'!D6)</f>
        <v>16578.402000000002</v>
      </c>
      <c r="G99" s="286">
        <f>14206*('PPI Adj'!D6)</f>
        <v>16578.402000000002</v>
      </c>
      <c r="H99" s="287">
        <f>14206*('PPI Adj'!D6)</f>
        <v>16578.402000000002</v>
      </c>
    </row>
    <row r="100" spans="1:8" x14ac:dyDescent="0.2">
      <c r="A100" s="387" t="s">
        <v>91</v>
      </c>
      <c r="B100" s="388"/>
      <c r="C100" s="388"/>
      <c r="D100" s="389"/>
      <c r="E100" s="40"/>
      <c r="F100" s="284">
        <f>3055*('PPI Adj'!D6)</f>
        <v>3565.1849999999999</v>
      </c>
      <c r="G100" s="286">
        <f>3055*('PPI Adj'!D6)</f>
        <v>3565.1849999999999</v>
      </c>
      <c r="H100" s="287">
        <f>3055*('PPI Adj'!D6)</f>
        <v>3565.1849999999999</v>
      </c>
    </row>
    <row r="101" spans="1:8" x14ac:dyDescent="0.2">
      <c r="A101" s="404" t="s">
        <v>456</v>
      </c>
      <c r="B101" s="405"/>
      <c r="C101" s="405"/>
      <c r="D101" s="406"/>
      <c r="E101" s="40"/>
      <c r="F101" s="288">
        <f>-893*('PPI Adj'!D6)</f>
        <v>-1042.1310000000001</v>
      </c>
      <c r="G101" s="289">
        <f>-893*('PPI Adj'!D6)</f>
        <v>-1042.1310000000001</v>
      </c>
      <c r="H101" s="290">
        <f>-893*('PPI Adj'!D6)</f>
        <v>-1042.1310000000001</v>
      </c>
    </row>
    <row r="102" spans="1:8" ht="13.5" customHeight="1" thickBot="1" x14ac:dyDescent="0.25">
      <c r="A102" s="435" t="s">
        <v>92</v>
      </c>
      <c r="B102" s="436"/>
      <c r="C102" s="436"/>
      <c r="D102" s="437"/>
      <c r="E102" s="179"/>
      <c r="F102" s="291">
        <f>-946*('PPI Adj'!D6)</f>
        <v>-1103.982</v>
      </c>
      <c r="G102" s="292">
        <f>-946*('PPI Adj'!D6)</f>
        <v>-1103.982</v>
      </c>
      <c r="H102" s="293">
        <f>-946*('PPI Adj'!D6)</f>
        <v>-1103.982</v>
      </c>
    </row>
    <row r="103" spans="1:8" ht="13.5" thickBot="1" x14ac:dyDescent="0.25">
      <c r="F103" s="233"/>
      <c r="G103" s="260"/>
      <c r="H103" s="260"/>
    </row>
    <row r="104" spans="1:8" s="19" customFormat="1" ht="18" customHeight="1" thickBot="1" x14ac:dyDescent="0.3">
      <c r="A104" s="364" t="s">
        <v>167</v>
      </c>
      <c r="B104" s="365"/>
      <c r="C104" s="365"/>
      <c r="D104" s="366"/>
      <c r="E104" s="44"/>
      <c r="F104" s="432" t="s">
        <v>394</v>
      </c>
      <c r="G104" s="433"/>
      <c r="H104" s="434"/>
    </row>
    <row r="105" spans="1:8" s="3" customFormat="1" ht="15" customHeight="1" thickBot="1" x14ac:dyDescent="0.3">
      <c r="A105" s="76" t="s">
        <v>33</v>
      </c>
      <c r="B105" s="27" t="s">
        <v>7</v>
      </c>
      <c r="C105" s="393" t="s">
        <v>166</v>
      </c>
      <c r="D105" s="394"/>
      <c r="E105" s="45"/>
      <c r="F105" s="236" t="s">
        <v>19</v>
      </c>
      <c r="G105" s="237" t="s">
        <v>393</v>
      </c>
      <c r="H105" s="238" t="s">
        <v>439</v>
      </c>
    </row>
    <row r="106" spans="1:8" s="15" customFormat="1" ht="41.1" customHeight="1" thickBot="1" x14ac:dyDescent="0.3">
      <c r="A106" s="77" t="s">
        <v>83</v>
      </c>
      <c r="B106" s="26" t="s">
        <v>146</v>
      </c>
      <c r="C106" s="407"/>
      <c r="D106" s="408"/>
      <c r="E106" s="179"/>
      <c r="F106" s="294"/>
      <c r="G106" s="269"/>
      <c r="H106" s="270"/>
    </row>
    <row r="107" spans="1:8" s="15" customFormat="1" ht="26.25" thickBot="1" x14ac:dyDescent="0.3">
      <c r="A107" s="74" t="s">
        <v>34</v>
      </c>
      <c r="B107" s="31" t="s">
        <v>107</v>
      </c>
      <c r="C107" s="379" t="s">
        <v>30</v>
      </c>
      <c r="D107" s="380"/>
      <c r="E107" s="40"/>
      <c r="F107" s="294" t="s">
        <v>457</v>
      </c>
      <c r="G107" s="269" t="s">
        <v>457</v>
      </c>
      <c r="H107" s="212" t="s">
        <v>457</v>
      </c>
    </row>
    <row r="108" spans="1:8" s="15" customFormat="1" ht="51.95" customHeight="1" thickBot="1" x14ac:dyDescent="0.3">
      <c r="A108" s="74" t="s">
        <v>35</v>
      </c>
      <c r="B108" s="31" t="s">
        <v>97</v>
      </c>
      <c r="C108" s="402"/>
      <c r="D108" s="403"/>
      <c r="E108" s="179"/>
      <c r="F108" s="294"/>
      <c r="G108" s="269"/>
      <c r="H108" s="212"/>
    </row>
    <row r="109" spans="1:8" s="15" customFormat="1" ht="39" thickBot="1" x14ac:dyDescent="0.3">
      <c r="A109" s="74" t="s">
        <v>36</v>
      </c>
      <c r="B109" s="31" t="s">
        <v>84</v>
      </c>
      <c r="C109" s="379" t="s">
        <v>99</v>
      </c>
      <c r="D109" s="380"/>
      <c r="E109" s="40"/>
      <c r="F109" s="294" t="s">
        <v>458</v>
      </c>
      <c r="G109" s="269" t="s">
        <v>458</v>
      </c>
      <c r="H109" s="212" t="s">
        <v>458</v>
      </c>
    </row>
    <row r="110" spans="1:8" s="15" customFormat="1" ht="12.75" customHeight="1" x14ac:dyDescent="0.25">
      <c r="A110" s="353" t="s">
        <v>60</v>
      </c>
      <c r="B110" s="355" t="s">
        <v>133</v>
      </c>
      <c r="C110" s="357" t="s">
        <v>338</v>
      </c>
      <c r="D110" s="358"/>
      <c r="E110" s="40"/>
      <c r="F110" s="295" t="s">
        <v>391</v>
      </c>
      <c r="G110" s="266" t="s">
        <v>391</v>
      </c>
      <c r="H110" s="267" t="s">
        <v>391</v>
      </c>
    </row>
    <row r="111" spans="1:8" s="15" customFormat="1" x14ac:dyDescent="0.25">
      <c r="A111" s="371"/>
      <c r="B111" s="372"/>
      <c r="C111" s="373" t="s">
        <v>337</v>
      </c>
      <c r="D111" s="374"/>
      <c r="E111" s="40"/>
      <c r="F111" s="296">
        <v>5512</v>
      </c>
      <c r="G111" s="246">
        <v>5512</v>
      </c>
      <c r="H111" s="247">
        <v>5512</v>
      </c>
    </row>
    <row r="112" spans="1:8" s="15" customFormat="1" x14ac:dyDescent="0.25">
      <c r="A112" s="371"/>
      <c r="B112" s="372"/>
      <c r="C112" s="373" t="s">
        <v>114</v>
      </c>
      <c r="D112" s="374"/>
      <c r="E112" s="40"/>
      <c r="F112" s="296">
        <v>7372115810</v>
      </c>
      <c r="G112" s="246">
        <v>7372115810</v>
      </c>
      <c r="H112" s="247">
        <v>7372115810</v>
      </c>
    </row>
    <row r="113" spans="1:8" s="15" customFormat="1" ht="30.75" customHeight="1" thickBot="1" x14ac:dyDescent="0.3">
      <c r="A113" s="354"/>
      <c r="B113" s="356"/>
      <c r="C113" s="351" t="s">
        <v>115</v>
      </c>
      <c r="D113" s="352"/>
      <c r="E113" s="40"/>
      <c r="F113" s="297" t="s">
        <v>459</v>
      </c>
      <c r="G113" s="263" t="s">
        <v>459</v>
      </c>
      <c r="H113" s="264" t="s">
        <v>459</v>
      </c>
    </row>
    <row r="114" spans="1:8" s="15" customFormat="1" ht="12.75" customHeight="1" x14ac:dyDescent="0.25">
      <c r="A114" s="353" t="s">
        <v>61</v>
      </c>
      <c r="B114" s="355" t="s">
        <v>341</v>
      </c>
      <c r="C114" s="357" t="s">
        <v>340</v>
      </c>
      <c r="D114" s="358"/>
      <c r="E114" s="40"/>
      <c r="F114" s="295" t="s">
        <v>391</v>
      </c>
      <c r="G114" s="266" t="s">
        <v>391</v>
      </c>
      <c r="H114" s="267" t="s">
        <v>391</v>
      </c>
    </row>
    <row r="115" spans="1:8" s="15" customFormat="1" x14ac:dyDescent="0.25">
      <c r="A115" s="371"/>
      <c r="B115" s="372"/>
      <c r="C115" s="373" t="s">
        <v>339</v>
      </c>
      <c r="D115" s="374"/>
      <c r="E115" s="40"/>
      <c r="F115" s="298">
        <v>5677</v>
      </c>
      <c r="G115" s="274">
        <v>5677</v>
      </c>
      <c r="H115" s="275">
        <v>5677</v>
      </c>
    </row>
    <row r="116" spans="1:8" s="15" customFormat="1" x14ac:dyDescent="0.25">
      <c r="A116" s="371"/>
      <c r="B116" s="372"/>
      <c r="C116" s="373" t="s">
        <v>338</v>
      </c>
      <c r="D116" s="374"/>
      <c r="E116" s="40"/>
      <c r="F116" s="298" t="s">
        <v>391</v>
      </c>
      <c r="G116" s="274" t="s">
        <v>391</v>
      </c>
      <c r="H116" s="275" t="s">
        <v>391</v>
      </c>
    </row>
    <row r="117" spans="1:8" s="15" customFormat="1" x14ac:dyDescent="0.25">
      <c r="A117" s="371"/>
      <c r="B117" s="372"/>
      <c r="C117" s="373" t="s">
        <v>337</v>
      </c>
      <c r="D117" s="374"/>
      <c r="E117" s="40"/>
      <c r="F117" s="296">
        <v>5677</v>
      </c>
      <c r="G117" s="246">
        <v>5677</v>
      </c>
      <c r="H117" s="247">
        <v>5677</v>
      </c>
    </row>
    <row r="118" spans="1:8" s="15" customFormat="1" x14ac:dyDescent="0.25">
      <c r="A118" s="371"/>
      <c r="B118" s="372"/>
      <c r="C118" s="373" t="s">
        <v>112</v>
      </c>
      <c r="D118" s="374"/>
      <c r="E118" s="40"/>
      <c r="F118" s="296">
        <v>7372115809</v>
      </c>
      <c r="G118" s="246">
        <v>7372115809</v>
      </c>
      <c r="H118" s="247">
        <v>7372115809</v>
      </c>
    </row>
    <row r="119" spans="1:8" s="15" customFormat="1" x14ac:dyDescent="0.25">
      <c r="A119" s="371"/>
      <c r="B119" s="372"/>
      <c r="C119" s="373" t="s">
        <v>113</v>
      </c>
      <c r="D119" s="374"/>
      <c r="E119" s="40"/>
      <c r="F119" s="298" t="s">
        <v>452</v>
      </c>
      <c r="G119" s="274" t="s">
        <v>452</v>
      </c>
      <c r="H119" s="275" t="s">
        <v>452</v>
      </c>
    </row>
    <row r="120" spans="1:8" s="15" customFormat="1" x14ac:dyDescent="0.25">
      <c r="A120" s="371"/>
      <c r="B120" s="372"/>
      <c r="C120" s="373" t="s">
        <v>114</v>
      </c>
      <c r="D120" s="374"/>
      <c r="E120" s="40"/>
      <c r="F120" s="298">
        <v>7372115809</v>
      </c>
      <c r="G120" s="274">
        <v>7372115809</v>
      </c>
      <c r="H120" s="247">
        <v>7372115809</v>
      </c>
    </row>
    <row r="121" spans="1:8" s="15" customFormat="1" ht="13.5" thickBot="1" x14ac:dyDescent="0.3">
      <c r="A121" s="354"/>
      <c r="B121" s="356"/>
      <c r="C121" s="351" t="s">
        <v>115</v>
      </c>
      <c r="D121" s="352"/>
      <c r="E121" s="40"/>
      <c r="F121" s="297" t="s">
        <v>452</v>
      </c>
      <c r="G121" s="263" t="s">
        <v>452</v>
      </c>
      <c r="H121" s="275" t="s">
        <v>452</v>
      </c>
    </row>
    <row r="122" spans="1:8" s="15" customFormat="1" ht="143.44999999999999" customHeight="1" thickBot="1" x14ac:dyDescent="0.3">
      <c r="A122" s="78" t="s">
        <v>86</v>
      </c>
      <c r="B122" s="20" t="s">
        <v>143</v>
      </c>
      <c r="C122" s="379" t="s">
        <v>104</v>
      </c>
      <c r="D122" s="380"/>
      <c r="E122" s="40"/>
      <c r="F122" s="295" t="s">
        <v>460</v>
      </c>
      <c r="G122" s="269" t="s">
        <v>460</v>
      </c>
      <c r="H122" s="270" t="s">
        <v>460</v>
      </c>
    </row>
    <row r="123" spans="1:8" ht="168.6" customHeight="1" thickBot="1" x14ac:dyDescent="0.25">
      <c r="A123" s="74" t="s">
        <v>85</v>
      </c>
      <c r="B123" s="186" t="s">
        <v>171</v>
      </c>
      <c r="C123" s="379" t="s">
        <v>104</v>
      </c>
      <c r="D123" s="380"/>
      <c r="E123" s="40"/>
      <c r="F123" s="294" t="s">
        <v>193</v>
      </c>
      <c r="G123" s="269" t="s">
        <v>193</v>
      </c>
      <c r="H123" s="270" t="s">
        <v>193</v>
      </c>
    </row>
    <row r="124" spans="1:8" x14ac:dyDescent="0.2">
      <c r="A124" s="353" t="s">
        <v>13</v>
      </c>
      <c r="B124" s="355" t="s">
        <v>98</v>
      </c>
      <c r="C124" s="357" t="s">
        <v>30</v>
      </c>
      <c r="D124" s="358"/>
      <c r="E124" s="40"/>
      <c r="F124" s="295" t="s">
        <v>461</v>
      </c>
      <c r="G124" s="266" t="s">
        <v>461</v>
      </c>
      <c r="H124" s="267" t="s">
        <v>461</v>
      </c>
    </row>
    <row r="125" spans="1:8" ht="29.45" customHeight="1" thickBot="1" x14ac:dyDescent="0.25">
      <c r="A125" s="354"/>
      <c r="B125" s="356"/>
      <c r="C125" s="351" t="s">
        <v>109</v>
      </c>
      <c r="D125" s="352"/>
      <c r="E125" s="40"/>
      <c r="F125" s="297" t="s">
        <v>390</v>
      </c>
      <c r="G125" s="299" t="s">
        <v>390</v>
      </c>
      <c r="H125" s="300" t="s">
        <v>390</v>
      </c>
    </row>
    <row r="126" spans="1:8" ht="66.95" customHeight="1" thickBot="1" x14ac:dyDescent="0.25">
      <c r="A126" s="74" t="s">
        <v>37</v>
      </c>
      <c r="B126" s="31" t="s">
        <v>135</v>
      </c>
      <c r="C126" s="402"/>
      <c r="D126" s="403"/>
      <c r="E126" s="179"/>
      <c r="F126" s="294" t="s">
        <v>462</v>
      </c>
      <c r="G126" s="269" t="s">
        <v>462</v>
      </c>
      <c r="H126" s="264" t="s">
        <v>462</v>
      </c>
    </row>
    <row r="127" spans="1:8" ht="41.1" customHeight="1" thickBot="1" x14ac:dyDescent="0.25">
      <c r="A127" s="74" t="s">
        <v>38</v>
      </c>
      <c r="B127" s="31" t="s">
        <v>87</v>
      </c>
      <c r="C127" s="402"/>
      <c r="D127" s="403"/>
      <c r="E127" s="179"/>
      <c r="F127" s="294"/>
      <c r="G127" s="269"/>
      <c r="H127" s="270"/>
    </row>
    <row r="128" spans="1:8" ht="14.45" customHeight="1" thickBot="1" x14ac:dyDescent="0.25">
      <c r="A128" s="74" t="s">
        <v>336</v>
      </c>
      <c r="B128" s="31" t="s">
        <v>335</v>
      </c>
      <c r="C128" s="379"/>
      <c r="D128" s="380"/>
      <c r="E128" s="40"/>
      <c r="F128" s="294" t="s">
        <v>311</v>
      </c>
      <c r="G128" s="269" t="s">
        <v>311</v>
      </c>
      <c r="H128" s="270" t="s">
        <v>311</v>
      </c>
    </row>
    <row r="129" spans="1:8" ht="26.45" customHeight="1" thickBot="1" x14ac:dyDescent="0.25">
      <c r="A129" s="74" t="s">
        <v>39</v>
      </c>
      <c r="B129" s="31" t="s">
        <v>106</v>
      </c>
      <c r="C129" s="379" t="s">
        <v>105</v>
      </c>
      <c r="D129" s="380"/>
      <c r="E129" s="40"/>
      <c r="F129" s="294" t="s">
        <v>463</v>
      </c>
      <c r="G129" s="269" t="s">
        <v>463</v>
      </c>
      <c r="H129" s="270" t="s">
        <v>463</v>
      </c>
    </row>
    <row r="130" spans="1:8" x14ac:dyDescent="0.2">
      <c r="A130" s="353" t="s">
        <v>88</v>
      </c>
      <c r="B130" s="355" t="s">
        <v>148</v>
      </c>
      <c r="C130" s="357" t="s">
        <v>100</v>
      </c>
      <c r="D130" s="358"/>
      <c r="E130" s="40"/>
      <c r="F130" s="295" t="s">
        <v>472</v>
      </c>
      <c r="G130" s="301" t="s">
        <v>472</v>
      </c>
      <c r="H130" s="267" t="s">
        <v>472</v>
      </c>
    </row>
    <row r="131" spans="1:8" ht="108" customHeight="1" thickBot="1" x14ac:dyDescent="0.25">
      <c r="A131" s="354"/>
      <c r="B131" s="356"/>
      <c r="C131" s="351" t="s">
        <v>110</v>
      </c>
      <c r="D131" s="352"/>
      <c r="E131" s="40"/>
      <c r="F131" s="302" t="s">
        <v>464</v>
      </c>
      <c r="G131" s="272" t="s">
        <v>464</v>
      </c>
      <c r="H131" s="303" t="s">
        <v>464</v>
      </c>
    </row>
    <row r="132" spans="1:8" ht="28.5" customHeight="1" thickBot="1" x14ac:dyDescent="0.25">
      <c r="A132" s="74" t="s">
        <v>40</v>
      </c>
      <c r="B132" s="31" t="s">
        <v>137</v>
      </c>
      <c r="C132" s="379" t="s">
        <v>100</v>
      </c>
      <c r="D132" s="380"/>
      <c r="E132" s="40"/>
      <c r="F132" s="297" t="s">
        <v>465</v>
      </c>
      <c r="G132" s="263" t="s">
        <v>465</v>
      </c>
      <c r="H132" s="264" t="s">
        <v>465</v>
      </c>
    </row>
    <row r="133" spans="1:8" ht="54.6" customHeight="1" thickBot="1" x14ac:dyDescent="0.25">
      <c r="A133" s="74" t="s">
        <v>14</v>
      </c>
      <c r="B133" s="31" t="s">
        <v>138</v>
      </c>
      <c r="C133" s="379" t="s">
        <v>139</v>
      </c>
      <c r="D133" s="380"/>
      <c r="E133" s="40"/>
      <c r="F133" s="294" t="s">
        <v>485</v>
      </c>
      <c r="G133" s="304" t="s">
        <v>485</v>
      </c>
      <c r="H133" s="270" t="s">
        <v>485</v>
      </c>
    </row>
    <row r="134" spans="1:8" ht="66" customHeight="1" thickBot="1" x14ac:dyDescent="0.25">
      <c r="A134" s="74" t="s">
        <v>91</v>
      </c>
      <c r="B134" s="31" t="s">
        <v>144</v>
      </c>
      <c r="C134" s="379" t="s">
        <v>100</v>
      </c>
      <c r="D134" s="380"/>
      <c r="E134" s="40"/>
      <c r="F134" s="294" t="s">
        <v>468</v>
      </c>
      <c r="G134" s="269" t="s">
        <v>468</v>
      </c>
      <c r="H134" s="270" t="s">
        <v>468</v>
      </c>
    </row>
    <row r="135" spans="1:8" ht="65.45" customHeight="1" thickBot="1" x14ac:dyDescent="0.25">
      <c r="A135" s="74" t="s">
        <v>92</v>
      </c>
      <c r="B135" s="31" t="s">
        <v>145</v>
      </c>
      <c r="C135" s="402"/>
      <c r="D135" s="403"/>
      <c r="E135" s="179"/>
      <c r="F135" s="294"/>
      <c r="G135" s="304"/>
      <c r="H135" s="270"/>
    </row>
  </sheetData>
  <sheetProtection algorithmName="SHA-512" hashValue="XArsC6X1s3xmphaUVLHLwaG2ua1FArif50OT4y6Ucsum0vJ3LlLh12qZf5EDjyl1aUqfPFAaA8PhAEy84aznRw==" saltValue="BPx1AU0235haW0S+cp70jg==" spinCount="100000" sheet="1" objects="1" scenarios="1"/>
  <dataConsolidate/>
  <mergeCells count="160">
    <mergeCell ref="C29:D29"/>
    <mergeCell ref="A30:A34"/>
    <mergeCell ref="B30:B34"/>
    <mergeCell ref="C30:D30"/>
    <mergeCell ref="C31:D31"/>
    <mergeCell ref="C32:D32"/>
    <mergeCell ref="C33:D33"/>
    <mergeCell ref="A3:D3"/>
    <mergeCell ref="A4:D4"/>
    <mergeCell ref="A5:F5"/>
    <mergeCell ref="A6:D6"/>
    <mergeCell ref="B8:D8"/>
    <mergeCell ref="F6:H6"/>
    <mergeCell ref="F19:H19"/>
    <mergeCell ref="F24:H24"/>
    <mergeCell ref="B9:D9"/>
    <mergeCell ref="B10:D10"/>
    <mergeCell ref="B11:D11"/>
    <mergeCell ref="B12:D12"/>
    <mergeCell ref="B21:D21"/>
    <mergeCell ref="B22:D22"/>
    <mergeCell ref="A24:D24"/>
    <mergeCell ref="C25:D25"/>
    <mergeCell ref="C26:D26"/>
    <mergeCell ref="B13:D13"/>
    <mergeCell ref="B14:D14"/>
    <mergeCell ref="B15:D15"/>
    <mergeCell ref="B16:D16"/>
    <mergeCell ref="B17:D17"/>
    <mergeCell ref="A19:D19"/>
    <mergeCell ref="A27:A28"/>
    <mergeCell ref="B27:B28"/>
    <mergeCell ref="C27:D27"/>
    <mergeCell ref="C28:D28"/>
    <mergeCell ref="C34:D34"/>
    <mergeCell ref="A38:A39"/>
    <mergeCell ref="B38:B39"/>
    <mergeCell ref="C38:D38"/>
    <mergeCell ref="C39:D39"/>
    <mergeCell ref="C40:D40"/>
    <mergeCell ref="A41:A43"/>
    <mergeCell ref="B41:B43"/>
    <mergeCell ref="C41:D41"/>
    <mergeCell ref="C42:D42"/>
    <mergeCell ref="C43:D43"/>
    <mergeCell ref="C35:D35"/>
    <mergeCell ref="A36:A37"/>
    <mergeCell ref="B36:B37"/>
    <mergeCell ref="C36:D36"/>
    <mergeCell ref="C37:D37"/>
    <mergeCell ref="C44:D44"/>
    <mergeCell ref="A45:A52"/>
    <mergeCell ref="B45:B52"/>
    <mergeCell ref="C45:D45"/>
    <mergeCell ref="C46:D46"/>
    <mergeCell ref="C47:D47"/>
    <mergeCell ref="C48:D48"/>
    <mergeCell ref="C49:D49"/>
    <mergeCell ref="C50:D50"/>
    <mergeCell ref="C51:D51"/>
    <mergeCell ref="C52:D52"/>
    <mergeCell ref="A53:A55"/>
    <mergeCell ref="B53:B55"/>
    <mergeCell ref="C53:D53"/>
    <mergeCell ref="C54:D54"/>
    <mergeCell ref="C55:D55"/>
    <mergeCell ref="C56:D56"/>
    <mergeCell ref="C57:D57"/>
    <mergeCell ref="A58:A59"/>
    <mergeCell ref="B58:B59"/>
    <mergeCell ref="C58:D58"/>
    <mergeCell ref="C59:D59"/>
    <mergeCell ref="B69:B70"/>
    <mergeCell ref="C69:D69"/>
    <mergeCell ref="C70:D70"/>
    <mergeCell ref="A60:A62"/>
    <mergeCell ref="B60:B62"/>
    <mergeCell ref="C60:D60"/>
    <mergeCell ref="C61:D61"/>
    <mergeCell ref="C62:D62"/>
    <mergeCell ref="C63:D63"/>
    <mergeCell ref="A83:D83"/>
    <mergeCell ref="A84:D84"/>
    <mergeCell ref="A85:D85"/>
    <mergeCell ref="A86:D86"/>
    <mergeCell ref="A87:D87"/>
    <mergeCell ref="A88:D88"/>
    <mergeCell ref="F82:H82"/>
    <mergeCell ref="C64:D64"/>
    <mergeCell ref="C65:D65"/>
    <mergeCell ref="C66:D66"/>
    <mergeCell ref="C67:D67"/>
    <mergeCell ref="C68:D68"/>
    <mergeCell ref="C77:D77"/>
    <mergeCell ref="C78:D78"/>
    <mergeCell ref="C79:D79"/>
    <mergeCell ref="C80:D80"/>
    <mergeCell ref="C71:D71"/>
    <mergeCell ref="C72:D72"/>
    <mergeCell ref="C73:D73"/>
    <mergeCell ref="C74:D74"/>
    <mergeCell ref="C75:D75"/>
    <mergeCell ref="C76:D76"/>
    <mergeCell ref="A82:D82"/>
    <mergeCell ref="A69:A70"/>
    <mergeCell ref="B114:B121"/>
    <mergeCell ref="C114:D114"/>
    <mergeCell ref="C115:D115"/>
    <mergeCell ref="C116:D116"/>
    <mergeCell ref="C117:D117"/>
    <mergeCell ref="C118:D118"/>
    <mergeCell ref="A100:D100"/>
    <mergeCell ref="F104:H104"/>
    <mergeCell ref="A89:D89"/>
    <mergeCell ref="A90:D90"/>
    <mergeCell ref="A91:D91"/>
    <mergeCell ref="A92:D92"/>
    <mergeCell ref="A93:D93"/>
    <mergeCell ref="A94:D94"/>
    <mergeCell ref="A102:D102"/>
    <mergeCell ref="A104:D104"/>
    <mergeCell ref="A101:D101"/>
    <mergeCell ref="A95:D95"/>
    <mergeCell ref="A96:D96"/>
    <mergeCell ref="A97:D97"/>
    <mergeCell ref="A98:D98"/>
    <mergeCell ref="A99:D99"/>
    <mergeCell ref="A130:A131"/>
    <mergeCell ref="B130:B131"/>
    <mergeCell ref="C130:D130"/>
    <mergeCell ref="C131:D131"/>
    <mergeCell ref="C132:D132"/>
    <mergeCell ref="C133:D133"/>
    <mergeCell ref="C105:D105"/>
    <mergeCell ref="C106:D106"/>
    <mergeCell ref="C107:D107"/>
    <mergeCell ref="C122:D122"/>
    <mergeCell ref="C123:D123"/>
    <mergeCell ref="A124:A125"/>
    <mergeCell ref="B124:B125"/>
    <mergeCell ref="C124:D124"/>
    <mergeCell ref="C125:D125"/>
    <mergeCell ref="A114:A121"/>
    <mergeCell ref="C108:D108"/>
    <mergeCell ref="C109:D109"/>
    <mergeCell ref="A110:A113"/>
    <mergeCell ref="B110:B113"/>
    <mergeCell ref="C110:D110"/>
    <mergeCell ref="C111:D111"/>
    <mergeCell ref="C112:D112"/>
    <mergeCell ref="C113:D113"/>
    <mergeCell ref="C134:D134"/>
    <mergeCell ref="C135:D135"/>
    <mergeCell ref="C126:D126"/>
    <mergeCell ref="C127:D127"/>
    <mergeCell ref="C128:D128"/>
    <mergeCell ref="C129:D129"/>
    <mergeCell ref="C119:D119"/>
    <mergeCell ref="C120:D120"/>
    <mergeCell ref="C121:D121"/>
  </mergeCells>
  <phoneticPr fontId="22" type="noConversion"/>
  <conditionalFormatting sqref="C56 C65">
    <cfRule type="expression" dxfId="40" priority="115">
      <formula>#REF!="NO"</formula>
    </cfRule>
  </conditionalFormatting>
  <conditionalFormatting sqref="C41:D43">
    <cfRule type="expression" dxfId="39" priority="103">
      <formula>$F$2="NO"</formula>
    </cfRule>
  </conditionalFormatting>
  <conditionalFormatting sqref="C26:E40">
    <cfRule type="expression" dxfId="38" priority="105">
      <formula>#REF!="NO"</formula>
    </cfRule>
  </conditionalFormatting>
  <conditionalFormatting sqref="C44:E80">
    <cfRule type="expression" dxfId="37" priority="102">
      <formula>#REF!="NO"</formula>
    </cfRule>
  </conditionalFormatting>
  <conditionalFormatting sqref="C106:G135">
    <cfRule type="expression" dxfId="36" priority="62">
      <formula>#REF!="NO"</formula>
    </cfRule>
  </conditionalFormatting>
  <conditionalFormatting sqref="E41:E43">
    <cfRule type="expression" dxfId="35" priority="104">
      <formula>#REF!="NO"</formula>
    </cfRule>
  </conditionalFormatting>
  <conditionalFormatting sqref="E84:H102">
    <cfRule type="expression" dxfId="34" priority="15">
      <formula>#REF!="NO"</formula>
    </cfRule>
  </conditionalFormatting>
  <conditionalFormatting sqref="F8:F9">
    <cfRule type="expression" dxfId="33" priority="60">
      <formula>#REF!="NO"</formula>
    </cfRule>
  </conditionalFormatting>
  <conditionalFormatting sqref="F26:F80">
    <cfRule type="expression" dxfId="32" priority="67">
      <formula>#REF!="NO"</formula>
    </cfRule>
  </conditionalFormatting>
  <conditionalFormatting sqref="F10:G17">
    <cfRule type="expression" dxfId="31" priority="99">
      <formula>#REF!="NO"</formula>
    </cfRule>
  </conditionalFormatting>
  <conditionalFormatting sqref="F21:H22">
    <cfRule type="expression" dxfId="30" priority="10">
      <formula>#REF!="NO"</formula>
    </cfRule>
  </conditionalFormatting>
  <conditionalFormatting sqref="G8:G9">
    <cfRule type="expression" dxfId="29" priority="1">
      <formula>$F$2="NO"</formula>
    </cfRule>
  </conditionalFormatting>
  <conditionalFormatting sqref="G13:G17">
    <cfRule type="expression" dxfId="28" priority="96">
      <formula>#REF!="NO"</formula>
    </cfRule>
  </conditionalFormatting>
  <conditionalFormatting sqref="G26:G68">
    <cfRule type="expression" dxfId="27" priority="66">
      <formula>#REF!="NO"</formula>
    </cfRule>
  </conditionalFormatting>
  <conditionalFormatting sqref="G70:G80">
    <cfRule type="expression" dxfId="26" priority="73">
      <formula>#REF!="NO"</formula>
    </cfRule>
  </conditionalFormatting>
  <conditionalFormatting sqref="G69:H69">
    <cfRule type="expression" dxfId="25" priority="88">
      <formula>#REF!="NO"</formula>
    </cfRule>
  </conditionalFormatting>
  <conditionalFormatting sqref="H8">
    <cfRule type="expression" dxfId="24" priority="24">
      <formula>$F$2="NO"</formula>
    </cfRule>
  </conditionalFormatting>
  <conditionalFormatting sqref="H9">
    <cfRule type="expression" dxfId="23" priority="16">
      <formula>#REF!="NO"</formula>
    </cfRule>
  </conditionalFormatting>
  <conditionalFormatting sqref="H10:H17">
    <cfRule type="expression" dxfId="22" priority="18">
      <formula>$F$2="NO"</formula>
    </cfRule>
  </conditionalFormatting>
  <conditionalFormatting sqref="H21">
    <cfRule type="expression" dxfId="21" priority="13">
      <formula>$F$2="NO"</formula>
    </cfRule>
  </conditionalFormatting>
  <conditionalFormatting sqref="H22">
    <cfRule type="expression" dxfId="20" priority="11">
      <formula>#REF!="NO"</formula>
    </cfRule>
  </conditionalFormatting>
  <conditionalFormatting sqref="H26">
    <cfRule type="expression" dxfId="19" priority="42">
      <formula>#REF!="NO"</formula>
    </cfRule>
  </conditionalFormatting>
  <conditionalFormatting sqref="H27:H68">
    <cfRule type="expression" dxfId="18" priority="43">
      <formula>$F$2="NO"</formula>
    </cfRule>
  </conditionalFormatting>
  <conditionalFormatting sqref="H56:H57">
    <cfRule type="expression" dxfId="17" priority="51">
      <formula>#REF!="NO"</formula>
    </cfRule>
  </conditionalFormatting>
  <conditionalFormatting sqref="H65">
    <cfRule type="expression" dxfId="16" priority="57">
      <formula>#REF!="NO"</formula>
    </cfRule>
  </conditionalFormatting>
  <conditionalFormatting sqref="H70:H80">
    <cfRule type="expression" dxfId="15" priority="46">
      <formula>$F$2="NO"</formula>
    </cfRule>
  </conditionalFormatting>
  <conditionalFormatting sqref="H106:H122">
    <cfRule type="expression" dxfId="14" priority="4">
      <formula>$F$2="NO"</formula>
    </cfRule>
  </conditionalFormatting>
  <conditionalFormatting sqref="H123">
    <cfRule type="expression" dxfId="13" priority="6">
      <formula>#REF!="NO"</formula>
    </cfRule>
  </conditionalFormatting>
  <conditionalFormatting sqref="H124:H127">
    <cfRule type="expression" dxfId="12" priority="9">
      <formula>$F$2="NO"</formula>
    </cfRule>
  </conditionalFormatting>
  <conditionalFormatting sqref="H128">
    <cfRule type="expression" dxfId="11" priority="5">
      <formula>#REF!="NO"</formula>
    </cfRule>
  </conditionalFormatting>
  <conditionalFormatting sqref="H129:H135">
    <cfRule type="expression" dxfId="10" priority="8">
      <formula>$F$2="NO"</formula>
    </cfRule>
  </conditionalFormatting>
  <dataValidations count="3">
    <dataValidation type="decimal" operator="greaterThanOrEqual" allowBlank="1" showInputMessage="1" showErrorMessage="1" error="The Pickup Allowance cannot be a negative number." sqref="F16:H16" xr:uid="{00000000-0002-0000-0400-000002000000}">
      <formula1>0</formula1>
    </dataValidation>
    <dataValidation type="decimal" allowBlank="1" showInputMessage="1" showErrorMessage="1" error="Invalid Entry - Bidder must enter a value that is greater than $0" sqref="F21:H21" xr:uid="{00000000-0002-0000-0400-000001000000}">
      <formula1>0</formula1>
      <formula2>9E+21</formula2>
    </dataValidation>
    <dataValidation type="decimal" allowBlank="1" showInputMessage="1" showErrorMessage="1" error="The Additional Options NYS Discount entered must be greater than 0%, or less than or equal to 100%." sqref="F22:H22" xr:uid="{00000000-0002-0000-0400-000000000000}">
      <formula1>0.01</formula1>
      <formula2>100</formula2>
    </dataValidation>
  </dataValidations>
  <pageMargins left="0.25" right="0.25" top="0.5" bottom="0.25" header="0.3" footer="0.3"/>
  <pageSetup scale="72"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E6D5DF-13F9-48DA-9288-39023594F57F}">
  <sheetPr>
    <tabColor theme="5"/>
  </sheetPr>
  <dimension ref="A1:G127"/>
  <sheetViews>
    <sheetView showGridLines="0" zoomScaleNormal="100" zoomScaleSheetLayoutView="100" workbookViewId="0">
      <selection activeCell="A3" sqref="A3:D3"/>
    </sheetView>
  </sheetViews>
  <sheetFormatPr defaultRowHeight="15" x14ac:dyDescent="0.25"/>
  <cols>
    <col min="1" max="1" width="19.140625" customWidth="1"/>
    <col min="2" max="2" width="62.85546875" customWidth="1"/>
    <col min="3" max="3" width="14.7109375" customWidth="1"/>
    <col min="4" max="4" width="20.7109375" customWidth="1"/>
    <col min="5" max="5" width="2.7109375" customWidth="1"/>
    <col min="6" max="6" width="25" customWidth="1"/>
  </cols>
  <sheetData>
    <row r="1" spans="1:7" s="2" customFormat="1" ht="12.75" x14ac:dyDescent="0.2">
      <c r="A1" s="314" t="str">
        <f>'C (Item 1-D)'!$A$1</f>
        <v>GROUP 40524-23254, SCHOOL BUSES (Statewide)                                                             Attachment 1 - Specifications and Pricing (Revised October 15, 2026)</v>
      </c>
    </row>
    <row r="2" spans="1:7" ht="15.75" thickBot="1" x14ac:dyDescent="0.3">
      <c r="A2" s="32" t="s">
        <v>369</v>
      </c>
      <c r="B2" s="34"/>
      <c r="C2" s="34"/>
      <c r="D2" s="34"/>
      <c r="E2" s="34"/>
      <c r="F2" s="34"/>
      <c r="G2" s="32"/>
    </row>
    <row r="3" spans="1:7" ht="24" thickBot="1" x14ac:dyDescent="0.3">
      <c r="A3" s="417" t="s">
        <v>446</v>
      </c>
      <c r="B3" s="418"/>
      <c r="C3" s="418"/>
      <c r="D3" s="419"/>
    </row>
    <row r="4" spans="1:7" ht="39.950000000000003" customHeight="1" thickBot="1" x14ac:dyDescent="0.3">
      <c r="A4" s="325" t="s">
        <v>445</v>
      </c>
      <c r="B4" s="326"/>
      <c r="C4" s="326"/>
      <c r="D4" s="327"/>
    </row>
    <row r="5" spans="1:7" ht="15.75" thickBot="1" x14ac:dyDescent="0.3">
      <c r="A5" s="328"/>
      <c r="B5" s="329"/>
      <c r="C5" s="329"/>
      <c r="D5" s="330"/>
      <c r="E5" s="330"/>
      <c r="F5" s="330"/>
    </row>
    <row r="6" spans="1:7" ht="16.5" thickBot="1" x14ac:dyDescent="0.3">
      <c r="A6" s="331" t="s">
        <v>151</v>
      </c>
      <c r="B6" s="332"/>
      <c r="C6" s="332"/>
      <c r="D6" s="333"/>
      <c r="E6" s="42"/>
      <c r="F6" s="207" t="s">
        <v>394</v>
      </c>
    </row>
    <row r="7" spans="1:7" ht="15.75" thickBot="1" x14ac:dyDescent="0.3">
      <c r="A7" s="59" t="s">
        <v>6</v>
      </c>
      <c r="B7" s="35" t="s">
        <v>166</v>
      </c>
      <c r="C7" s="38"/>
      <c r="D7" s="46"/>
      <c r="E7" s="43"/>
      <c r="F7" s="305" t="s">
        <v>342</v>
      </c>
    </row>
    <row r="8" spans="1:7" ht="54" customHeight="1" thickTop="1" thickBot="1" x14ac:dyDescent="0.3">
      <c r="A8" s="60" t="s">
        <v>9</v>
      </c>
      <c r="B8" s="348" t="s">
        <v>152</v>
      </c>
      <c r="C8" s="349"/>
      <c r="D8" s="350"/>
      <c r="E8" s="15"/>
      <c r="F8" s="212" t="s">
        <v>487</v>
      </c>
    </row>
    <row r="9" spans="1:7" ht="38.450000000000003" customHeight="1" thickTop="1" thickBot="1" x14ac:dyDescent="0.3">
      <c r="A9" s="60" t="s">
        <v>364</v>
      </c>
      <c r="B9" s="348" t="s">
        <v>365</v>
      </c>
      <c r="C9" s="349"/>
      <c r="D9" s="350"/>
      <c r="E9" s="15"/>
      <c r="F9" s="214" t="s">
        <v>488</v>
      </c>
    </row>
    <row r="10" spans="1:7" ht="15.75" thickTop="1" x14ac:dyDescent="0.25">
      <c r="A10" s="61" t="s">
        <v>0</v>
      </c>
      <c r="B10" s="337" t="s">
        <v>155</v>
      </c>
      <c r="C10" s="338"/>
      <c r="D10" s="339"/>
      <c r="E10" s="15"/>
      <c r="F10" s="202" t="s">
        <v>417</v>
      </c>
    </row>
    <row r="11" spans="1:7" x14ac:dyDescent="0.25">
      <c r="A11" s="61" t="s">
        <v>1</v>
      </c>
      <c r="B11" s="337" t="s">
        <v>363</v>
      </c>
      <c r="C11" s="338"/>
      <c r="D11" s="339"/>
      <c r="E11" s="15"/>
      <c r="F11" s="202" t="s">
        <v>432</v>
      </c>
    </row>
    <row r="12" spans="1:7" ht="26.25" thickBot="1" x14ac:dyDescent="0.3">
      <c r="A12" s="62" t="s">
        <v>2</v>
      </c>
      <c r="B12" s="334" t="s">
        <v>156</v>
      </c>
      <c r="C12" s="335"/>
      <c r="D12" s="336"/>
      <c r="E12" s="15"/>
      <c r="F12" s="203" t="s">
        <v>431</v>
      </c>
    </row>
    <row r="13" spans="1:7" ht="15.75" thickTop="1" x14ac:dyDescent="0.25">
      <c r="A13" s="61" t="s">
        <v>3</v>
      </c>
      <c r="B13" s="337" t="s">
        <v>158</v>
      </c>
      <c r="C13" s="338"/>
      <c r="D13" s="339"/>
      <c r="E13" s="15"/>
      <c r="F13" s="202" t="s">
        <v>417</v>
      </c>
    </row>
    <row r="14" spans="1:7" x14ac:dyDescent="0.25">
      <c r="A14" s="61" t="s">
        <v>4</v>
      </c>
      <c r="B14" s="337" t="s">
        <v>362</v>
      </c>
      <c r="C14" s="338"/>
      <c r="D14" s="339"/>
      <c r="E14" s="15"/>
      <c r="F14" s="202" t="s">
        <v>431</v>
      </c>
    </row>
    <row r="15" spans="1:7" ht="15.75" thickBot="1" x14ac:dyDescent="0.3">
      <c r="A15" s="63" t="s">
        <v>5</v>
      </c>
      <c r="B15" s="334" t="s">
        <v>159</v>
      </c>
      <c r="C15" s="335"/>
      <c r="D15" s="336"/>
      <c r="E15" s="15"/>
      <c r="F15" s="204" t="s">
        <v>430</v>
      </c>
    </row>
    <row r="16" spans="1:7" ht="27.95" customHeight="1" thickTop="1" x14ac:dyDescent="0.25">
      <c r="A16" s="61" t="s">
        <v>101</v>
      </c>
      <c r="B16" s="345" t="s">
        <v>361</v>
      </c>
      <c r="C16" s="346"/>
      <c r="D16" s="347"/>
      <c r="E16" s="15"/>
      <c r="F16" s="205">
        <v>0</v>
      </c>
    </row>
    <row r="17" spans="1:6" ht="27.6" customHeight="1" thickBot="1" x14ac:dyDescent="0.3">
      <c r="A17" s="63" t="s">
        <v>43</v>
      </c>
      <c r="B17" s="334" t="s">
        <v>360</v>
      </c>
      <c r="C17" s="335"/>
      <c r="D17" s="336"/>
      <c r="E17" s="15"/>
      <c r="F17" s="204" t="s">
        <v>449</v>
      </c>
    </row>
    <row r="18" spans="1:6" ht="16.5" thickTop="1" thickBot="1" x14ac:dyDescent="0.3">
      <c r="F18" s="206"/>
    </row>
    <row r="19" spans="1:6" ht="16.5" thickBot="1" x14ac:dyDescent="0.3">
      <c r="A19" s="331" t="s">
        <v>150</v>
      </c>
      <c r="B19" s="332"/>
      <c r="C19" s="332"/>
      <c r="D19" s="333"/>
      <c r="E19" s="42"/>
      <c r="F19" s="207" t="s">
        <v>394</v>
      </c>
    </row>
    <row r="20" spans="1:6" ht="15.75" thickBot="1" x14ac:dyDescent="0.3">
      <c r="A20" s="36" t="s">
        <v>6</v>
      </c>
      <c r="B20" s="28" t="s">
        <v>166</v>
      </c>
      <c r="C20" s="39"/>
      <c r="D20" s="66"/>
      <c r="E20" s="43"/>
      <c r="F20" s="208" t="s">
        <v>342</v>
      </c>
    </row>
    <row r="21" spans="1:6" ht="26.1" customHeight="1" x14ac:dyDescent="0.25">
      <c r="A21" s="64" t="s">
        <v>42</v>
      </c>
      <c r="B21" s="342" t="s">
        <v>162</v>
      </c>
      <c r="C21" s="343"/>
      <c r="D21" s="344"/>
      <c r="F21" s="254">
        <f>376178*('PPI Adj'!D6)</f>
        <v>438999.72600000002</v>
      </c>
    </row>
    <row r="22" spans="1:6" ht="26.25" thickBot="1" x14ac:dyDescent="0.3">
      <c r="A22" s="65" t="s">
        <v>41</v>
      </c>
      <c r="B22" s="361" t="s">
        <v>164</v>
      </c>
      <c r="C22" s="362"/>
      <c r="D22" s="363"/>
      <c r="F22" s="257">
        <v>16</v>
      </c>
    </row>
    <row r="23" spans="1:6" ht="15.75" thickBot="1" x14ac:dyDescent="0.3">
      <c r="F23" s="206"/>
    </row>
    <row r="24" spans="1:6" ht="15.95" customHeight="1" thickBot="1" x14ac:dyDescent="0.3">
      <c r="A24" s="364" t="s">
        <v>165</v>
      </c>
      <c r="B24" s="365"/>
      <c r="C24" s="365"/>
      <c r="D24" s="366"/>
      <c r="E24" s="44"/>
      <c r="F24" s="207" t="s">
        <v>394</v>
      </c>
    </row>
    <row r="25" spans="1:6" ht="15" customHeight="1" thickBot="1" x14ac:dyDescent="0.3">
      <c r="A25" s="36" t="s">
        <v>6</v>
      </c>
      <c r="B25" s="25" t="s">
        <v>7</v>
      </c>
      <c r="C25" s="367" t="s">
        <v>166</v>
      </c>
      <c r="D25" s="368"/>
      <c r="E25" s="45"/>
      <c r="F25" s="208" t="s">
        <v>342</v>
      </c>
    </row>
    <row r="26" spans="1:6" ht="79.5" customHeight="1" thickBot="1" x14ac:dyDescent="0.3">
      <c r="A26" s="73" t="s">
        <v>8</v>
      </c>
      <c r="B26" s="30" t="s">
        <v>414</v>
      </c>
      <c r="C26" s="351" t="s">
        <v>118</v>
      </c>
      <c r="D26" s="352"/>
      <c r="E26" s="40"/>
      <c r="F26" s="212">
        <v>33000</v>
      </c>
    </row>
    <row r="27" spans="1:6" x14ac:dyDescent="0.25">
      <c r="A27" s="353" t="s">
        <v>21</v>
      </c>
      <c r="B27" s="355" t="s">
        <v>422</v>
      </c>
      <c r="C27" s="357" t="s">
        <v>67</v>
      </c>
      <c r="D27" s="358"/>
      <c r="E27" s="40"/>
      <c r="F27" s="211">
        <v>11</v>
      </c>
    </row>
    <row r="28" spans="1:6" ht="15" customHeight="1" thickBot="1" x14ac:dyDescent="0.3">
      <c r="A28" s="354"/>
      <c r="B28" s="356"/>
      <c r="C28" s="351" t="s">
        <v>68</v>
      </c>
      <c r="D28" s="352"/>
      <c r="E28" s="40"/>
      <c r="F28" s="210">
        <v>66</v>
      </c>
    </row>
    <row r="29" spans="1:6" ht="15.75" thickBot="1" x14ac:dyDescent="0.3">
      <c r="A29" s="74" t="s">
        <v>123</v>
      </c>
      <c r="B29" s="31" t="s">
        <v>108</v>
      </c>
      <c r="C29" s="402"/>
      <c r="D29" s="403"/>
      <c r="E29" s="179"/>
      <c r="F29" s="212"/>
    </row>
    <row r="30" spans="1:6" ht="14.45" customHeight="1" x14ac:dyDescent="0.25">
      <c r="A30" s="353" t="s">
        <v>59</v>
      </c>
      <c r="B30" s="355"/>
      <c r="C30" s="357" t="s">
        <v>58</v>
      </c>
      <c r="D30" s="358"/>
      <c r="E30" s="40"/>
      <c r="F30" s="211">
        <v>254</v>
      </c>
    </row>
    <row r="31" spans="1:6" ht="14.45" customHeight="1" x14ac:dyDescent="0.25">
      <c r="A31" s="371"/>
      <c r="B31" s="372"/>
      <c r="C31" s="373" t="s">
        <v>57</v>
      </c>
      <c r="D31" s="374"/>
      <c r="E31" s="40"/>
      <c r="F31" s="202">
        <v>435.14</v>
      </c>
    </row>
    <row r="32" spans="1:6" ht="14.45" customHeight="1" x14ac:dyDescent="0.25">
      <c r="A32" s="371"/>
      <c r="B32" s="372"/>
      <c r="C32" s="373" t="s">
        <v>69</v>
      </c>
      <c r="D32" s="374"/>
      <c r="E32" s="40"/>
      <c r="F32" s="202">
        <v>90</v>
      </c>
    </row>
    <row r="33" spans="1:6" ht="14.45" customHeight="1" x14ac:dyDescent="0.25">
      <c r="A33" s="371"/>
      <c r="B33" s="372"/>
      <c r="C33" s="375" t="s">
        <v>70</v>
      </c>
      <c r="D33" s="376"/>
      <c r="E33" s="40"/>
      <c r="F33" s="202">
        <v>78</v>
      </c>
    </row>
    <row r="34" spans="1:6" ht="15" customHeight="1" thickBot="1" x14ac:dyDescent="0.3">
      <c r="A34" s="354"/>
      <c r="B34" s="356"/>
      <c r="C34" s="351" t="s">
        <v>111</v>
      </c>
      <c r="D34" s="352"/>
      <c r="E34" s="40"/>
      <c r="F34" s="210">
        <v>228.92</v>
      </c>
    </row>
    <row r="35" spans="1:6" ht="15.75" thickBot="1" x14ac:dyDescent="0.3">
      <c r="A35" s="73" t="s">
        <v>359</v>
      </c>
      <c r="B35" s="31" t="s">
        <v>358</v>
      </c>
      <c r="C35" s="402"/>
      <c r="D35" s="403"/>
      <c r="E35" s="179"/>
      <c r="F35" s="212"/>
    </row>
    <row r="36" spans="1:6" ht="14.45" customHeight="1" x14ac:dyDescent="0.25">
      <c r="A36" s="353" t="s">
        <v>11</v>
      </c>
      <c r="B36" s="355"/>
      <c r="C36" s="357" t="s">
        <v>24</v>
      </c>
      <c r="D36" s="358"/>
      <c r="E36" s="40"/>
      <c r="F36" s="211">
        <v>10000</v>
      </c>
    </row>
    <row r="37" spans="1:6" ht="15" customHeight="1" thickBot="1" x14ac:dyDescent="0.3">
      <c r="A37" s="354"/>
      <c r="B37" s="356"/>
      <c r="C37" s="351" t="s">
        <v>22</v>
      </c>
      <c r="D37" s="352"/>
      <c r="E37" s="40"/>
      <c r="F37" s="210">
        <v>10000</v>
      </c>
    </row>
    <row r="38" spans="1:6" ht="14.45" customHeight="1" x14ac:dyDescent="0.25">
      <c r="A38" s="353" t="s">
        <v>16</v>
      </c>
      <c r="B38" s="355"/>
      <c r="C38" s="357" t="s">
        <v>24</v>
      </c>
      <c r="D38" s="358"/>
      <c r="E38" s="40"/>
      <c r="F38" s="211">
        <v>23000</v>
      </c>
    </row>
    <row r="39" spans="1:6" ht="15" customHeight="1" thickBot="1" x14ac:dyDescent="0.3">
      <c r="A39" s="354"/>
      <c r="B39" s="356"/>
      <c r="C39" s="369" t="s">
        <v>23</v>
      </c>
      <c r="D39" s="370"/>
      <c r="E39" s="40"/>
      <c r="F39" s="210">
        <v>23000</v>
      </c>
    </row>
    <row r="40" spans="1:6" ht="15.75" thickBot="1" x14ac:dyDescent="0.3">
      <c r="A40" s="74" t="s">
        <v>52</v>
      </c>
      <c r="B40" s="31" t="s">
        <v>53</v>
      </c>
      <c r="C40" s="402"/>
      <c r="D40" s="403"/>
      <c r="E40" s="179"/>
      <c r="F40" s="212"/>
    </row>
    <row r="41" spans="1:6" ht="14.45" customHeight="1" x14ac:dyDescent="0.25">
      <c r="A41" s="353" t="s">
        <v>354</v>
      </c>
      <c r="B41" s="355" t="s">
        <v>357</v>
      </c>
      <c r="C41" s="357" t="s">
        <v>356</v>
      </c>
      <c r="D41" s="358"/>
      <c r="E41" s="40"/>
      <c r="F41" s="211" t="s">
        <v>429</v>
      </c>
    </row>
    <row r="42" spans="1:6" ht="14.45" customHeight="1" x14ac:dyDescent="0.25">
      <c r="A42" s="371"/>
      <c r="B42" s="372"/>
      <c r="C42" s="373" t="s">
        <v>355</v>
      </c>
      <c r="D42" s="374"/>
      <c r="E42" s="40"/>
      <c r="F42" s="202" t="s">
        <v>428</v>
      </c>
    </row>
    <row r="43" spans="1:6" ht="78" customHeight="1" thickBot="1" x14ac:dyDescent="0.3">
      <c r="A43" s="354"/>
      <c r="B43" s="372"/>
      <c r="C43" s="369"/>
      <c r="D43" s="370"/>
      <c r="E43" s="40"/>
      <c r="F43" s="213"/>
    </row>
    <row r="44" spans="1:6" ht="30.95" customHeight="1" thickBot="1" x14ac:dyDescent="0.3">
      <c r="A44" s="73" t="s">
        <v>354</v>
      </c>
      <c r="B44" s="31" t="s">
        <v>353</v>
      </c>
      <c r="C44" s="402"/>
      <c r="D44" s="403"/>
      <c r="E44" s="179"/>
      <c r="F44" s="212"/>
    </row>
    <row r="45" spans="1:6" ht="15" customHeight="1" thickBot="1" x14ac:dyDescent="0.3">
      <c r="A45" s="353" t="s">
        <v>12</v>
      </c>
      <c r="B45" s="378" t="s">
        <v>142</v>
      </c>
      <c r="C45" s="357" t="s">
        <v>175</v>
      </c>
      <c r="D45" s="358"/>
      <c r="E45" s="40"/>
      <c r="F45" s="211" t="s">
        <v>489</v>
      </c>
    </row>
    <row r="46" spans="1:6" ht="15" customHeight="1" thickBot="1" x14ac:dyDescent="0.3">
      <c r="A46" s="371"/>
      <c r="B46" s="378"/>
      <c r="C46" s="373" t="s">
        <v>176</v>
      </c>
      <c r="D46" s="374"/>
      <c r="E46" s="40"/>
      <c r="F46" s="202" t="s">
        <v>490</v>
      </c>
    </row>
    <row r="47" spans="1:6" ht="15" customHeight="1" thickBot="1" x14ac:dyDescent="0.3">
      <c r="A47" s="371"/>
      <c r="B47" s="378"/>
      <c r="C47" s="373" t="s">
        <v>177</v>
      </c>
      <c r="D47" s="374"/>
      <c r="E47" s="40"/>
      <c r="F47" s="214" t="s">
        <v>489</v>
      </c>
    </row>
    <row r="48" spans="1:6" ht="15" customHeight="1" thickBot="1" x14ac:dyDescent="0.3">
      <c r="A48" s="371"/>
      <c r="B48" s="378"/>
      <c r="C48" s="373" t="s">
        <v>178</v>
      </c>
      <c r="D48" s="374"/>
      <c r="E48" s="40"/>
      <c r="F48" s="202" t="s">
        <v>491</v>
      </c>
    </row>
    <row r="49" spans="1:6" ht="15" customHeight="1" thickBot="1" x14ac:dyDescent="0.3">
      <c r="A49" s="371"/>
      <c r="B49" s="378"/>
      <c r="C49" s="373" t="s">
        <v>112</v>
      </c>
      <c r="D49" s="374"/>
      <c r="E49" s="40"/>
      <c r="F49" s="202">
        <v>7382135443</v>
      </c>
    </row>
    <row r="50" spans="1:6" ht="15" customHeight="1" thickBot="1" x14ac:dyDescent="0.3">
      <c r="A50" s="371"/>
      <c r="B50" s="378"/>
      <c r="C50" s="373" t="s">
        <v>113</v>
      </c>
      <c r="D50" s="374"/>
      <c r="E50" s="40"/>
      <c r="F50" s="202" t="s">
        <v>492</v>
      </c>
    </row>
    <row r="51" spans="1:6" ht="15" customHeight="1" thickBot="1" x14ac:dyDescent="0.3">
      <c r="A51" s="371"/>
      <c r="B51" s="378"/>
      <c r="C51" s="375" t="s">
        <v>114</v>
      </c>
      <c r="D51" s="376"/>
      <c r="E51" s="40"/>
      <c r="F51" s="202">
        <v>7382135443</v>
      </c>
    </row>
    <row r="52" spans="1:6" ht="15" customHeight="1" thickBot="1" x14ac:dyDescent="0.3">
      <c r="A52" s="354"/>
      <c r="B52" s="378"/>
      <c r="C52" s="351" t="s">
        <v>115</v>
      </c>
      <c r="D52" s="352"/>
      <c r="E52" s="40"/>
      <c r="F52" s="210" t="s">
        <v>492</v>
      </c>
    </row>
    <row r="53" spans="1:6" ht="14.45" customHeight="1" x14ac:dyDescent="0.25">
      <c r="A53" s="353" t="s">
        <v>10</v>
      </c>
      <c r="B53" s="355" t="s">
        <v>352</v>
      </c>
      <c r="C53" s="357" t="s">
        <v>116</v>
      </c>
      <c r="D53" s="358"/>
      <c r="E53" s="40"/>
      <c r="F53" s="211">
        <v>1</v>
      </c>
    </row>
    <row r="54" spans="1:6" ht="14.45" customHeight="1" x14ac:dyDescent="0.25">
      <c r="A54" s="371"/>
      <c r="B54" s="372"/>
      <c r="C54" s="373" t="s">
        <v>117</v>
      </c>
      <c r="D54" s="374"/>
      <c r="E54" s="40"/>
      <c r="F54" s="202" t="s">
        <v>332</v>
      </c>
    </row>
    <row r="55" spans="1:6" ht="15" customHeight="1" thickBot="1" x14ac:dyDescent="0.3">
      <c r="A55" s="354"/>
      <c r="B55" s="372"/>
      <c r="C55" s="369" t="s">
        <v>71</v>
      </c>
      <c r="D55" s="370"/>
      <c r="E55" s="40"/>
      <c r="F55" s="213" t="s">
        <v>426</v>
      </c>
    </row>
    <row r="56" spans="1:6" ht="78" customHeight="1" thickBot="1" x14ac:dyDescent="0.3">
      <c r="A56" s="75" t="s">
        <v>318</v>
      </c>
      <c r="B56" s="29" t="s">
        <v>319</v>
      </c>
      <c r="C56" s="375" t="s">
        <v>320</v>
      </c>
      <c r="D56" s="376"/>
      <c r="E56" s="40"/>
      <c r="F56" s="211">
        <v>135</v>
      </c>
    </row>
    <row r="57" spans="1:6" ht="52.5" customHeight="1" x14ac:dyDescent="0.25">
      <c r="A57" s="353" t="s">
        <v>26</v>
      </c>
      <c r="B57" s="355" t="s">
        <v>405</v>
      </c>
      <c r="C57" s="357" t="s">
        <v>321</v>
      </c>
      <c r="D57" s="358"/>
      <c r="E57" s="40"/>
      <c r="F57" s="211">
        <v>2</v>
      </c>
    </row>
    <row r="58" spans="1:6" ht="14.45" customHeight="1" x14ac:dyDescent="0.25">
      <c r="A58" s="371"/>
      <c r="B58" s="372"/>
      <c r="C58" s="373" t="s">
        <v>322</v>
      </c>
      <c r="D58" s="374"/>
      <c r="E58" s="40"/>
      <c r="F58" s="202" t="s">
        <v>478</v>
      </c>
    </row>
    <row r="59" spans="1:6" ht="15" customHeight="1" thickBot="1" x14ac:dyDescent="0.3">
      <c r="A59" s="354"/>
      <c r="B59" s="356"/>
      <c r="C59" s="351" t="s">
        <v>323</v>
      </c>
      <c r="D59" s="352"/>
      <c r="E59" s="40"/>
      <c r="F59" s="210" t="s">
        <v>479</v>
      </c>
    </row>
    <row r="60" spans="1:6" ht="15.75" thickBot="1" x14ac:dyDescent="0.3">
      <c r="A60" s="74" t="s">
        <v>44</v>
      </c>
      <c r="B60" s="31" t="s">
        <v>45</v>
      </c>
      <c r="C60" s="402"/>
      <c r="D60" s="403"/>
      <c r="E60" s="179"/>
      <c r="F60" s="215"/>
    </row>
    <row r="61" spans="1:6" ht="28.5" customHeight="1" thickBot="1" x14ac:dyDescent="0.3">
      <c r="A61" s="74" t="s">
        <v>44</v>
      </c>
      <c r="B61" s="31" t="s">
        <v>63</v>
      </c>
      <c r="C61" s="402"/>
      <c r="D61" s="403"/>
      <c r="E61" s="179"/>
      <c r="F61" s="215"/>
    </row>
    <row r="62" spans="1:6" ht="27" customHeight="1" thickBot="1" x14ac:dyDescent="0.3">
      <c r="A62" s="74" t="s">
        <v>44</v>
      </c>
      <c r="B62" s="31" t="s">
        <v>64</v>
      </c>
      <c r="C62" s="402"/>
      <c r="D62" s="403"/>
      <c r="E62" s="179"/>
      <c r="F62" s="215"/>
    </row>
    <row r="63" spans="1:6" ht="30.95" customHeight="1" thickBot="1" x14ac:dyDescent="0.3">
      <c r="A63" s="74" t="s">
        <v>50</v>
      </c>
      <c r="B63" s="31" t="s">
        <v>351</v>
      </c>
      <c r="C63" s="402"/>
      <c r="D63" s="403"/>
      <c r="E63" s="179"/>
      <c r="F63" s="215"/>
    </row>
    <row r="64" spans="1:6" ht="16.5" customHeight="1" thickBot="1" x14ac:dyDescent="0.3">
      <c r="A64" s="74" t="s">
        <v>27</v>
      </c>
      <c r="B64" s="31" t="s">
        <v>350</v>
      </c>
      <c r="C64" s="379" t="s">
        <v>77</v>
      </c>
      <c r="D64" s="380"/>
      <c r="E64" s="40"/>
      <c r="F64" s="212" t="s">
        <v>493</v>
      </c>
    </row>
    <row r="65" spans="1:6" ht="53.45" customHeight="1" thickBot="1" x14ac:dyDescent="0.3">
      <c r="A65" s="73" t="s">
        <v>349</v>
      </c>
      <c r="B65" s="31" t="s">
        <v>348</v>
      </c>
      <c r="C65" s="379"/>
      <c r="D65" s="380"/>
      <c r="E65" s="40"/>
      <c r="F65" s="212"/>
    </row>
    <row r="66" spans="1:6" ht="42.6" customHeight="1" thickBot="1" x14ac:dyDescent="0.3">
      <c r="A66" s="74" t="s">
        <v>51</v>
      </c>
      <c r="B66" s="31" t="s">
        <v>347</v>
      </c>
      <c r="C66" s="402"/>
      <c r="D66" s="403"/>
      <c r="E66" s="179"/>
      <c r="F66" s="212"/>
    </row>
    <row r="67" spans="1:6" ht="40.5" customHeight="1" thickBot="1" x14ac:dyDescent="0.3">
      <c r="A67" s="74" t="s">
        <v>54</v>
      </c>
      <c r="B67" s="31" t="s">
        <v>80</v>
      </c>
      <c r="C67" s="402"/>
      <c r="D67" s="403"/>
      <c r="E67" s="179"/>
      <c r="F67" s="212"/>
    </row>
    <row r="68" spans="1:6" ht="90" thickBot="1" x14ac:dyDescent="0.3">
      <c r="A68" s="74" t="s">
        <v>29</v>
      </c>
      <c r="B68" s="31" t="s">
        <v>346</v>
      </c>
      <c r="C68" s="402"/>
      <c r="D68" s="403"/>
      <c r="E68" s="179"/>
      <c r="F68" s="212"/>
    </row>
    <row r="69" spans="1:6" ht="54.6" customHeight="1" thickBot="1" x14ac:dyDescent="0.3">
      <c r="A69" s="74" t="s">
        <v>31</v>
      </c>
      <c r="B69" s="31" t="s">
        <v>345</v>
      </c>
      <c r="C69" s="379" t="s">
        <v>30</v>
      </c>
      <c r="D69" s="380"/>
      <c r="E69" s="40"/>
      <c r="F69" s="212" t="s">
        <v>494</v>
      </c>
    </row>
    <row r="70" spans="1:6" ht="30" customHeight="1" thickBot="1" x14ac:dyDescent="0.3">
      <c r="A70" s="74" t="s">
        <v>55</v>
      </c>
      <c r="B70" s="31" t="s">
        <v>95</v>
      </c>
      <c r="C70" s="402"/>
      <c r="D70" s="403"/>
      <c r="E70" s="179"/>
      <c r="F70" s="212"/>
    </row>
    <row r="71" spans="1:6" ht="28.5" customHeight="1" thickBot="1" x14ac:dyDescent="0.3">
      <c r="A71" s="74" t="s">
        <v>32</v>
      </c>
      <c r="B71" s="31" t="s">
        <v>96</v>
      </c>
      <c r="C71" s="379" t="s">
        <v>30</v>
      </c>
      <c r="D71" s="380"/>
      <c r="E71" s="40"/>
      <c r="F71" s="212" t="s">
        <v>455</v>
      </c>
    </row>
    <row r="72" spans="1:6" ht="42.6" customHeight="1" thickBot="1" x14ac:dyDescent="0.3">
      <c r="A72" s="74" t="s">
        <v>56</v>
      </c>
      <c r="B72" s="31" t="s">
        <v>168</v>
      </c>
      <c r="C72" s="402"/>
      <c r="D72" s="403"/>
      <c r="E72" s="179"/>
      <c r="F72" s="212"/>
    </row>
    <row r="73" spans="1:6" ht="28.5" customHeight="1" thickBot="1" x14ac:dyDescent="0.3">
      <c r="A73" s="74" t="s">
        <v>48</v>
      </c>
      <c r="B73" s="31" t="s">
        <v>47</v>
      </c>
      <c r="C73" s="402"/>
      <c r="D73" s="403"/>
      <c r="E73" s="179"/>
      <c r="F73" s="212"/>
    </row>
    <row r="74" spans="1:6" ht="31.5" customHeight="1" thickBot="1" x14ac:dyDescent="0.3">
      <c r="A74" s="74" t="s">
        <v>49</v>
      </c>
      <c r="B74" s="31" t="s">
        <v>103</v>
      </c>
      <c r="C74" s="402" t="s">
        <v>333</v>
      </c>
      <c r="D74" s="403"/>
      <c r="E74" s="179"/>
      <c r="F74" s="212" t="s">
        <v>481</v>
      </c>
    </row>
    <row r="75" spans="1:6" ht="26.25" thickBot="1" x14ac:dyDescent="0.3">
      <c r="A75" s="74" t="s">
        <v>46</v>
      </c>
      <c r="B75" s="31" t="s">
        <v>81</v>
      </c>
      <c r="C75" s="402"/>
      <c r="D75" s="403"/>
      <c r="E75" s="179"/>
      <c r="F75" s="212"/>
    </row>
    <row r="76" spans="1:6" ht="15.75" thickBot="1" x14ac:dyDescent="0.3">
      <c r="F76" s="206"/>
    </row>
    <row r="77" spans="1:6" ht="15.95" customHeight="1" thickBot="1" x14ac:dyDescent="0.3">
      <c r="A77" s="364" t="s">
        <v>169</v>
      </c>
      <c r="B77" s="365"/>
      <c r="C77" s="365"/>
      <c r="D77" s="366"/>
      <c r="E77" s="44"/>
      <c r="F77" s="207" t="s">
        <v>394</v>
      </c>
    </row>
    <row r="78" spans="1:6" ht="15" customHeight="1" thickBot="1" x14ac:dyDescent="0.3">
      <c r="A78" s="381" t="s">
        <v>170</v>
      </c>
      <c r="B78" s="382"/>
      <c r="C78" s="382"/>
      <c r="D78" s="383"/>
      <c r="E78" s="45"/>
      <c r="F78" s="208" t="s">
        <v>342</v>
      </c>
    </row>
    <row r="79" spans="1:6" ht="14.45" customHeight="1" x14ac:dyDescent="0.25">
      <c r="A79" s="384" t="s">
        <v>83</v>
      </c>
      <c r="B79" s="385"/>
      <c r="C79" s="385"/>
      <c r="D79" s="386"/>
      <c r="F79" s="200">
        <f>-500*('PPI Adj'!D6)</f>
        <v>-583.5</v>
      </c>
    </row>
    <row r="80" spans="1:6" ht="14.45" customHeight="1" x14ac:dyDescent="0.25">
      <c r="A80" s="387" t="s">
        <v>34</v>
      </c>
      <c r="B80" s="388"/>
      <c r="C80" s="388"/>
      <c r="D80" s="389"/>
      <c r="F80" s="197">
        <f>361*('PPI Adj'!D6)</f>
        <v>421.28700000000003</v>
      </c>
    </row>
    <row r="81" spans="1:6" x14ac:dyDescent="0.25">
      <c r="A81" s="387" t="s">
        <v>35</v>
      </c>
      <c r="B81" s="388"/>
      <c r="C81" s="388"/>
      <c r="D81" s="389"/>
      <c r="F81" s="197">
        <f>600*('PPI Adj'!D6)</f>
        <v>700.2</v>
      </c>
    </row>
    <row r="82" spans="1:6" x14ac:dyDescent="0.25">
      <c r="A82" s="387" t="s">
        <v>36</v>
      </c>
      <c r="B82" s="388"/>
      <c r="C82" s="388"/>
      <c r="D82" s="389"/>
      <c r="F82" s="197" t="s">
        <v>311</v>
      </c>
    </row>
    <row r="83" spans="1:6" ht="14.45" customHeight="1" x14ac:dyDescent="0.25">
      <c r="A83" s="387" t="s">
        <v>344</v>
      </c>
      <c r="B83" s="388"/>
      <c r="C83" s="388"/>
      <c r="D83" s="389"/>
      <c r="F83" s="197">
        <f>250*('PPI Adj'!D6)</f>
        <v>291.75</v>
      </c>
    </row>
    <row r="84" spans="1:6" x14ac:dyDescent="0.25">
      <c r="A84" s="387" t="s">
        <v>343</v>
      </c>
      <c r="B84" s="388"/>
      <c r="C84" s="388"/>
      <c r="D84" s="389"/>
      <c r="F84" s="197" t="s">
        <v>311</v>
      </c>
    </row>
    <row r="85" spans="1:6" ht="14.45" customHeight="1" x14ac:dyDescent="0.25">
      <c r="A85" s="387" t="s">
        <v>86</v>
      </c>
      <c r="B85" s="388"/>
      <c r="C85" s="388"/>
      <c r="D85" s="389"/>
      <c r="F85" s="197">
        <f>300*('PPI Adj'!D6)</f>
        <v>350.1</v>
      </c>
    </row>
    <row r="86" spans="1:6" ht="14.45" customHeight="1" x14ac:dyDescent="0.25">
      <c r="A86" s="387" t="s">
        <v>85</v>
      </c>
      <c r="B86" s="388"/>
      <c r="C86" s="388"/>
      <c r="D86" s="389"/>
      <c r="F86" s="197" t="s">
        <v>193</v>
      </c>
    </row>
    <row r="87" spans="1:6" x14ac:dyDescent="0.25">
      <c r="A87" s="387" t="s">
        <v>13</v>
      </c>
      <c r="B87" s="388"/>
      <c r="C87" s="388"/>
      <c r="D87" s="389"/>
      <c r="F87" s="197">
        <f>8605*('PPI Adj'!D6)</f>
        <v>10042.035</v>
      </c>
    </row>
    <row r="88" spans="1:6" ht="14.45" customHeight="1" x14ac:dyDescent="0.25">
      <c r="A88" s="387" t="s">
        <v>37</v>
      </c>
      <c r="B88" s="388"/>
      <c r="C88" s="388"/>
      <c r="D88" s="389"/>
      <c r="F88" s="197" t="s">
        <v>311</v>
      </c>
    </row>
    <row r="89" spans="1:6" x14ac:dyDescent="0.25">
      <c r="A89" s="387" t="s">
        <v>38</v>
      </c>
      <c r="B89" s="388"/>
      <c r="C89" s="388"/>
      <c r="D89" s="389"/>
      <c r="F89" s="197">
        <f>790*('PPI Adj'!D6)</f>
        <v>921.93000000000006</v>
      </c>
    </row>
    <row r="90" spans="1:6" x14ac:dyDescent="0.25">
      <c r="A90" s="387" t="s">
        <v>336</v>
      </c>
      <c r="B90" s="388"/>
      <c r="C90" s="388"/>
      <c r="D90" s="389"/>
      <c r="F90" s="197" t="s">
        <v>311</v>
      </c>
    </row>
    <row r="91" spans="1:6" x14ac:dyDescent="0.25">
      <c r="A91" s="387" t="s">
        <v>39</v>
      </c>
      <c r="B91" s="388"/>
      <c r="C91" s="388"/>
      <c r="D91" s="389"/>
      <c r="F91" s="197">
        <f>48*('PPI Adj'!D6)</f>
        <v>56.016000000000005</v>
      </c>
    </row>
    <row r="92" spans="1:6" x14ac:dyDescent="0.25">
      <c r="A92" s="387" t="s">
        <v>40</v>
      </c>
      <c r="B92" s="388"/>
      <c r="C92" s="388"/>
      <c r="D92" s="389"/>
      <c r="F92" s="197">
        <f>783*('PPI Adj'!D6)</f>
        <v>913.76100000000008</v>
      </c>
    </row>
    <row r="93" spans="1:6" x14ac:dyDescent="0.25">
      <c r="A93" s="387" t="s">
        <v>14</v>
      </c>
      <c r="B93" s="388"/>
      <c r="C93" s="388"/>
      <c r="D93" s="389"/>
      <c r="F93" s="197">
        <f>17000*('PPI Adj'!D6)</f>
        <v>19839</v>
      </c>
    </row>
    <row r="94" spans="1:6" ht="14.45" customHeight="1" x14ac:dyDescent="0.25">
      <c r="A94" s="387" t="s">
        <v>91</v>
      </c>
      <c r="B94" s="388"/>
      <c r="C94" s="388"/>
      <c r="D94" s="389"/>
      <c r="F94" s="197">
        <f>3055*('PPI Adj'!D6)</f>
        <v>3565.1849999999999</v>
      </c>
    </row>
    <row r="95" spans="1:6" ht="15" customHeight="1" thickBot="1" x14ac:dyDescent="0.3">
      <c r="A95" s="390" t="s">
        <v>92</v>
      </c>
      <c r="B95" s="391"/>
      <c r="C95" s="391"/>
      <c r="D95" s="392"/>
      <c r="F95" s="199">
        <f>-946*('PPI Adj'!D6)</f>
        <v>-1103.982</v>
      </c>
    </row>
    <row r="96" spans="1:6" ht="15.75" thickBot="1" x14ac:dyDescent="0.3">
      <c r="F96" s="206"/>
    </row>
    <row r="97" spans="1:6" ht="15.95" customHeight="1" thickBot="1" x14ac:dyDescent="0.3">
      <c r="A97" s="364" t="s">
        <v>167</v>
      </c>
      <c r="B97" s="365"/>
      <c r="C97" s="365"/>
      <c r="D97" s="366"/>
      <c r="E97" s="44"/>
      <c r="F97" s="207" t="s">
        <v>394</v>
      </c>
    </row>
    <row r="98" spans="1:6" ht="15" customHeight="1" thickBot="1" x14ac:dyDescent="0.3">
      <c r="A98" s="76" t="s">
        <v>33</v>
      </c>
      <c r="B98" s="27" t="s">
        <v>7</v>
      </c>
      <c r="C98" s="393" t="s">
        <v>166</v>
      </c>
      <c r="D98" s="394"/>
      <c r="E98" s="45"/>
      <c r="F98" s="208" t="s">
        <v>342</v>
      </c>
    </row>
    <row r="99" spans="1:6" ht="41.1" customHeight="1" thickBot="1" x14ac:dyDescent="0.3">
      <c r="A99" s="77" t="s">
        <v>83</v>
      </c>
      <c r="B99" s="26" t="s">
        <v>146</v>
      </c>
      <c r="C99" s="407"/>
      <c r="D99" s="408"/>
      <c r="F99" s="212"/>
    </row>
    <row r="100" spans="1:6" ht="26.25" thickBot="1" x14ac:dyDescent="0.3">
      <c r="A100" s="74" t="s">
        <v>34</v>
      </c>
      <c r="B100" s="31" t="s">
        <v>107</v>
      </c>
      <c r="C100" s="379" t="s">
        <v>30</v>
      </c>
      <c r="D100" s="380"/>
      <c r="F100" s="212" t="s">
        <v>457</v>
      </c>
    </row>
    <row r="101" spans="1:6" ht="53.1" customHeight="1" thickBot="1" x14ac:dyDescent="0.3">
      <c r="A101" s="74" t="s">
        <v>35</v>
      </c>
      <c r="B101" s="31" t="s">
        <v>97</v>
      </c>
      <c r="C101" s="402"/>
      <c r="D101" s="403"/>
      <c r="F101" s="212"/>
    </row>
    <row r="102" spans="1:6" ht="27.95" customHeight="1" thickBot="1" x14ac:dyDescent="0.3">
      <c r="A102" s="74" t="s">
        <v>36</v>
      </c>
      <c r="B102" s="31" t="s">
        <v>84</v>
      </c>
      <c r="C102" s="379" t="s">
        <v>99</v>
      </c>
      <c r="D102" s="380"/>
      <c r="F102" s="212" t="s">
        <v>458</v>
      </c>
    </row>
    <row r="103" spans="1:6" ht="14.45" customHeight="1" x14ac:dyDescent="0.25">
      <c r="A103" s="353" t="s">
        <v>60</v>
      </c>
      <c r="B103" s="355" t="s">
        <v>133</v>
      </c>
      <c r="C103" s="357" t="s">
        <v>338</v>
      </c>
      <c r="D103" s="358"/>
      <c r="F103" s="211" t="s">
        <v>489</v>
      </c>
    </row>
    <row r="104" spans="1:6" ht="14.45" customHeight="1" x14ac:dyDescent="0.25">
      <c r="A104" s="371"/>
      <c r="B104" s="372"/>
      <c r="C104" s="373" t="s">
        <v>337</v>
      </c>
      <c r="D104" s="374"/>
      <c r="F104" s="202" t="s">
        <v>491</v>
      </c>
    </row>
    <row r="105" spans="1:6" ht="14.45" customHeight="1" x14ac:dyDescent="0.25">
      <c r="A105" s="371"/>
      <c r="B105" s="372"/>
      <c r="C105" s="373" t="s">
        <v>114</v>
      </c>
      <c r="D105" s="374"/>
      <c r="F105" s="202">
        <v>7372135444</v>
      </c>
    </row>
    <row r="106" spans="1:6" ht="24.95" customHeight="1" thickBot="1" x14ac:dyDescent="0.3">
      <c r="A106" s="354"/>
      <c r="B106" s="356"/>
      <c r="C106" s="351" t="s">
        <v>115</v>
      </c>
      <c r="D106" s="352"/>
      <c r="F106" s="210" t="s">
        <v>495</v>
      </c>
    </row>
    <row r="107" spans="1:6" ht="14.45" customHeight="1" x14ac:dyDescent="0.25">
      <c r="A107" s="353" t="s">
        <v>61</v>
      </c>
      <c r="B107" s="355" t="s">
        <v>341</v>
      </c>
      <c r="C107" s="357" t="s">
        <v>340</v>
      </c>
      <c r="D107" s="358"/>
      <c r="F107" s="211" t="s">
        <v>489</v>
      </c>
    </row>
    <row r="108" spans="1:6" ht="14.45" customHeight="1" x14ac:dyDescent="0.25">
      <c r="A108" s="371"/>
      <c r="B108" s="372"/>
      <c r="C108" s="373" t="s">
        <v>339</v>
      </c>
      <c r="D108" s="374"/>
      <c r="F108" s="214" t="s">
        <v>490</v>
      </c>
    </row>
    <row r="109" spans="1:6" ht="14.45" customHeight="1" x14ac:dyDescent="0.25">
      <c r="A109" s="371"/>
      <c r="B109" s="372"/>
      <c r="C109" s="373" t="s">
        <v>338</v>
      </c>
      <c r="D109" s="374"/>
      <c r="F109" s="214" t="s">
        <v>489</v>
      </c>
    </row>
    <row r="110" spans="1:6" ht="14.45" customHeight="1" x14ac:dyDescent="0.25">
      <c r="A110" s="371"/>
      <c r="B110" s="372"/>
      <c r="C110" s="373" t="s">
        <v>337</v>
      </c>
      <c r="D110" s="374"/>
      <c r="F110" s="202" t="s">
        <v>491</v>
      </c>
    </row>
    <row r="111" spans="1:6" ht="14.45" customHeight="1" x14ac:dyDescent="0.25">
      <c r="A111" s="371"/>
      <c r="B111" s="372"/>
      <c r="C111" s="373" t="s">
        <v>112</v>
      </c>
      <c r="D111" s="374"/>
      <c r="F111" s="202">
        <v>7382135443</v>
      </c>
    </row>
    <row r="112" spans="1:6" ht="14.45" customHeight="1" x14ac:dyDescent="0.25">
      <c r="A112" s="371"/>
      <c r="B112" s="372"/>
      <c r="C112" s="373" t="s">
        <v>113</v>
      </c>
      <c r="D112" s="374"/>
      <c r="F112" s="214" t="s">
        <v>492</v>
      </c>
    </row>
    <row r="113" spans="1:6" ht="14.45" customHeight="1" x14ac:dyDescent="0.25">
      <c r="A113" s="371"/>
      <c r="B113" s="372"/>
      <c r="C113" s="373" t="s">
        <v>114</v>
      </c>
      <c r="D113" s="374"/>
      <c r="F113" s="214">
        <v>7382135443</v>
      </c>
    </row>
    <row r="114" spans="1:6" ht="15" customHeight="1" thickBot="1" x14ac:dyDescent="0.3">
      <c r="A114" s="354"/>
      <c r="B114" s="356"/>
      <c r="C114" s="351" t="s">
        <v>115</v>
      </c>
      <c r="D114" s="352"/>
      <c r="F114" s="210" t="s">
        <v>492</v>
      </c>
    </row>
    <row r="115" spans="1:6" ht="143.44999999999999" customHeight="1" thickBot="1" x14ac:dyDescent="0.3">
      <c r="A115" s="78" t="s">
        <v>86</v>
      </c>
      <c r="B115" s="20" t="s">
        <v>143</v>
      </c>
      <c r="C115" s="379" t="s">
        <v>104</v>
      </c>
      <c r="D115" s="380"/>
      <c r="F115" s="211" t="s">
        <v>444</v>
      </c>
    </row>
    <row r="116" spans="1:6" ht="168.6" customHeight="1" thickBot="1" x14ac:dyDescent="0.3">
      <c r="A116" s="74" t="s">
        <v>85</v>
      </c>
      <c r="B116" s="186" t="s">
        <v>171</v>
      </c>
      <c r="C116" s="379" t="s">
        <v>104</v>
      </c>
      <c r="D116" s="380"/>
      <c r="F116" s="212" t="s">
        <v>193</v>
      </c>
    </row>
    <row r="117" spans="1:6" ht="29.1" customHeight="1" x14ac:dyDescent="0.25">
      <c r="A117" s="353" t="s">
        <v>13</v>
      </c>
      <c r="B117" s="355" t="s">
        <v>98</v>
      </c>
      <c r="C117" s="357" t="s">
        <v>30</v>
      </c>
      <c r="D117" s="358"/>
      <c r="F117" s="211" t="s">
        <v>461</v>
      </c>
    </row>
    <row r="118" spans="1:6" ht="24.6" customHeight="1" thickBot="1" x14ac:dyDescent="0.3">
      <c r="A118" s="354"/>
      <c r="B118" s="356"/>
      <c r="C118" s="351" t="s">
        <v>109</v>
      </c>
      <c r="D118" s="352"/>
      <c r="F118" s="210" t="s">
        <v>390</v>
      </c>
    </row>
    <row r="119" spans="1:6" ht="66" customHeight="1" thickBot="1" x14ac:dyDescent="0.3">
      <c r="A119" s="74" t="s">
        <v>37</v>
      </c>
      <c r="B119" s="31" t="s">
        <v>135</v>
      </c>
      <c r="C119" s="402"/>
      <c r="D119" s="403"/>
      <c r="F119" s="212" t="s">
        <v>462</v>
      </c>
    </row>
    <row r="120" spans="1:6" ht="40.5" customHeight="1" thickBot="1" x14ac:dyDescent="0.3">
      <c r="A120" s="74" t="s">
        <v>38</v>
      </c>
      <c r="B120" s="31" t="s">
        <v>87</v>
      </c>
      <c r="C120" s="402"/>
      <c r="D120" s="403"/>
      <c r="F120" s="212"/>
    </row>
    <row r="121" spans="1:6" ht="15.75" thickBot="1" x14ac:dyDescent="0.3">
      <c r="A121" s="74" t="s">
        <v>336</v>
      </c>
      <c r="B121" s="31" t="s">
        <v>335</v>
      </c>
      <c r="C121" s="379"/>
      <c r="D121" s="380"/>
      <c r="F121" s="212" t="s">
        <v>311</v>
      </c>
    </row>
    <row r="122" spans="1:6" ht="27.95" customHeight="1" thickBot="1" x14ac:dyDescent="0.3">
      <c r="A122" s="74" t="s">
        <v>39</v>
      </c>
      <c r="B122" s="31" t="s">
        <v>106</v>
      </c>
      <c r="C122" s="379" t="s">
        <v>105</v>
      </c>
      <c r="D122" s="380"/>
      <c r="F122" s="212" t="s">
        <v>463</v>
      </c>
    </row>
    <row r="123" spans="1:6" ht="26.25" thickBot="1" x14ac:dyDescent="0.3">
      <c r="A123" s="74" t="s">
        <v>40</v>
      </c>
      <c r="B123" s="31" t="s">
        <v>137</v>
      </c>
      <c r="C123" s="379" t="s">
        <v>100</v>
      </c>
      <c r="D123" s="380"/>
      <c r="F123" s="210" t="s">
        <v>465</v>
      </c>
    </row>
    <row r="124" spans="1:6" ht="54.95" customHeight="1" x14ac:dyDescent="0.25">
      <c r="A124" s="424" t="s">
        <v>14</v>
      </c>
      <c r="B124" s="355" t="s">
        <v>138</v>
      </c>
      <c r="C124" s="357" t="s">
        <v>139</v>
      </c>
      <c r="D124" s="426"/>
      <c r="F124" s="211">
        <v>2</v>
      </c>
    </row>
    <row r="125" spans="1:6" ht="54.95" customHeight="1" thickBot="1" x14ac:dyDescent="0.3">
      <c r="A125" s="425"/>
      <c r="B125" s="356"/>
      <c r="C125" s="351" t="s">
        <v>496</v>
      </c>
      <c r="D125" s="423"/>
      <c r="F125" s="210" t="s">
        <v>497</v>
      </c>
    </row>
    <row r="126" spans="1:6" ht="66" customHeight="1" thickBot="1" x14ac:dyDescent="0.3">
      <c r="A126" s="74" t="s">
        <v>91</v>
      </c>
      <c r="B126" s="31" t="s">
        <v>144</v>
      </c>
      <c r="C126" s="379" t="s">
        <v>100</v>
      </c>
      <c r="D126" s="380"/>
      <c r="F126" s="212" t="s">
        <v>468</v>
      </c>
    </row>
    <row r="127" spans="1:6" ht="68.45" customHeight="1" thickBot="1" x14ac:dyDescent="0.3">
      <c r="A127" s="74" t="s">
        <v>92</v>
      </c>
      <c r="B127" s="31" t="s">
        <v>145</v>
      </c>
      <c r="C127" s="402"/>
      <c r="D127" s="403"/>
      <c r="F127" s="212"/>
    </row>
  </sheetData>
  <sheetProtection algorithmName="SHA-512" hashValue="Dlm42ChRy2KHJL2lstTgXQZQKKGi4AlGvadwgOrsIbFH1k1M9tLyn1DK5r41IveErOBV8PHHePglhG6cT+C0vw==" saltValue="4xQDymxmMxuHQM0kR5As2g==" spinCount="100000" sheet="1" objects="1" scenarios="1"/>
  <mergeCells count="143">
    <mergeCell ref="C123:D123"/>
    <mergeCell ref="C124:D124"/>
    <mergeCell ref="C126:D126"/>
    <mergeCell ref="C127:D127"/>
    <mergeCell ref="C119:D119"/>
    <mergeCell ref="C120:D120"/>
    <mergeCell ref="C121:D121"/>
    <mergeCell ref="C122:D122"/>
    <mergeCell ref="A124:A125"/>
    <mergeCell ref="B124:B125"/>
    <mergeCell ref="C125:D125"/>
    <mergeCell ref="C115:D115"/>
    <mergeCell ref="C116:D116"/>
    <mergeCell ref="A117:A118"/>
    <mergeCell ref="B117:B118"/>
    <mergeCell ref="C117:D117"/>
    <mergeCell ref="C118:D118"/>
    <mergeCell ref="A107:A114"/>
    <mergeCell ref="B107:B114"/>
    <mergeCell ref="C107:D107"/>
    <mergeCell ref="C108:D108"/>
    <mergeCell ref="C109:D109"/>
    <mergeCell ref="C110:D110"/>
    <mergeCell ref="C111:D111"/>
    <mergeCell ref="C112:D112"/>
    <mergeCell ref="C113:D113"/>
    <mergeCell ref="C114:D114"/>
    <mergeCell ref="A103:A106"/>
    <mergeCell ref="B103:B106"/>
    <mergeCell ref="C103:D103"/>
    <mergeCell ref="C104:D104"/>
    <mergeCell ref="C105:D105"/>
    <mergeCell ref="C106:D106"/>
    <mergeCell ref="A97:D97"/>
    <mergeCell ref="C98:D98"/>
    <mergeCell ref="C99:D99"/>
    <mergeCell ref="C100:D100"/>
    <mergeCell ref="C101:D101"/>
    <mergeCell ref="C102:D102"/>
    <mergeCell ref="A93:D93"/>
    <mergeCell ref="A94:D94"/>
    <mergeCell ref="A95:D95"/>
    <mergeCell ref="A79:D79"/>
    <mergeCell ref="A80:D80"/>
    <mergeCell ref="A81:D81"/>
    <mergeCell ref="A82:D82"/>
    <mergeCell ref="A83:D83"/>
    <mergeCell ref="A84:D84"/>
    <mergeCell ref="A85:D85"/>
    <mergeCell ref="A88:D88"/>
    <mergeCell ref="A89:D89"/>
    <mergeCell ref="A90:D90"/>
    <mergeCell ref="A91:D91"/>
    <mergeCell ref="A92:D92"/>
    <mergeCell ref="A86:D86"/>
    <mergeCell ref="A87:D87"/>
    <mergeCell ref="C69:D69"/>
    <mergeCell ref="C70:D70"/>
    <mergeCell ref="C71:D71"/>
    <mergeCell ref="C72:D72"/>
    <mergeCell ref="C73:D73"/>
    <mergeCell ref="C74:D74"/>
    <mergeCell ref="C75:D75"/>
    <mergeCell ref="A77:D77"/>
    <mergeCell ref="A78:D78"/>
    <mergeCell ref="C43:D43"/>
    <mergeCell ref="A53:A55"/>
    <mergeCell ref="B53:B55"/>
    <mergeCell ref="C53:D53"/>
    <mergeCell ref="C54:D54"/>
    <mergeCell ref="C55:D55"/>
    <mergeCell ref="C56:D56"/>
    <mergeCell ref="A57:A59"/>
    <mergeCell ref="B57:B59"/>
    <mergeCell ref="C57:D57"/>
    <mergeCell ref="C58:D58"/>
    <mergeCell ref="C59:D59"/>
    <mergeCell ref="C52:D52"/>
    <mergeCell ref="C44:D44"/>
    <mergeCell ref="A45:A52"/>
    <mergeCell ref="B45:B52"/>
    <mergeCell ref="C45:D45"/>
    <mergeCell ref="C46:D46"/>
    <mergeCell ref="C47:D47"/>
    <mergeCell ref="C48:D48"/>
    <mergeCell ref="C49:D49"/>
    <mergeCell ref="C50:D50"/>
    <mergeCell ref="C51:D51"/>
    <mergeCell ref="A41:A43"/>
    <mergeCell ref="C64:D64"/>
    <mergeCell ref="C65:D65"/>
    <mergeCell ref="C66:D66"/>
    <mergeCell ref="C67:D67"/>
    <mergeCell ref="C68:D68"/>
    <mergeCell ref="C61:D61"/>
    <mergeCell ref="C62:D62"/>
    <mergeCell ref="C63:D63"/>
    <mergeCell ref="C60:D60"/>
    <mergeCell ref="C35:D35"/>
    <mergeCell ref="A36:A37"/>
    <mergeCell ref="B36:B37"/>
    <mergeCell ref="C36:D36"/>
    <mergeCell ref="C37:D37"/>
    <mergeCell ref="A38:A39"/>
    <mergeCell ref="B38:B39"/>
    <mergeCell ref="C38:D38"/>
    <mergeCell ref="C39:D39"/>
    <mergeCell ref="B41:B43"/>
    <mergeCell ref="C41:D41"/>
    <mergeCell ref="C42:D42"/>
    <mergeCell ref="B12:D12"/>
    <mergeCell ref="B21:D21"/>
    <mergeCell ref="B22:D22"/>
    <mergeCell ref="A24:D24"/>
    <mergeCell ref="B15:D15"/>
    <mergeCell ref="B16:D16"/>
    <mergeCell ref="B17:D17"/>
    <mergeCell ref="A19:D19"/>
    <mergeCell ref="C40:D40"/>
    <mergeCell ref="C29:D29"/>
    <mergeCell ref="A30:A34"/>
    <mergeCell ref="B30:B34"/>
    <mergeCell ref="C30:D30"/>
    <mergeCell ref="C31:D31"/>
    <mergeCell ref="C32:D32"/>
    <mergeCell ref="C33:D33"/>
    <mergeCell ref="C34:D34"/>
    <mergeCell ref="C25:D25"/>
    <mergeCell ref="C26:D26"/>
    <mergeCell ref="A27:A28"/>
    <mergeCell ref="B27:B28"/>
    <mergeCell ref="C27:D27"/>
    <mergeCell ref="C28:D28"/>
    <mergeCell ref="B11:D11"/>
    <mergeCell ref="A3:D3"/>
    <mergeCell ref="A4:D4"/>
    <mergeCell ref="A5:F5"/>
    <mergeCell ref="A6:D6"/>
    <mergeCell ref="B8:D8"/>
    <mergeCell ref="B9:D9"/>
    <mergeCell ref="B10:D10"/>
    <mergeCell ref="B13:D13"/>
    <mergeCell ref="B14:D14"/>
  </mergeCells>
  <conditionalFormatting sqref="C56 C62">
    <cfRule type="expression" dxfId="9" priority="34">
      <formula>#REF!="NO"</formula>
    </cfRule>
  </conditionalFormatting>
  <conditionalFormatting sqref="C41:D43">
    <cfRule type="expression" dxfId="8" priority="28">
      <formula>$F$2="NO"</formula>
    </cfRule>
  </conditionalFormatting>
  <conditionalFormatting sqref="C124:D124 C125">
    <cfRule type="expression" dxfId="7" priority="1">
      <formula>$F$2="NO"</formula>
    </cfRule>
  </conditionalFormatting>
  <conditionalFormatting sqref="C126:D127">
    <cfRule type="expression" dxfId="6" priority="10">
      <formula>#REF!="NO"</formula>
    </cfRule>
  </conditionalFormatting>
  <conditionalFormatting sqref="C26:E40">
    <cfRule type="expression" dxfId="5" priority="30">
      <formula>#REF!="NO"</formula>
    </cfRule>
  </conditionalFormatting>
  <conditionalFormatting sqref="C44:E75 F79:F95 C99:D123 F99:F127">
    <cfRule type="expression" dxfId="4" priority="2">
      <formula>#REF!="NO"</formula>
    </cfRule>
  </conditionalFormatting>
  <conditionalFormatting sqref="E41:E43">
    <cfRule type="expression" dxfId="3" priority="29">
      <formula>#REF!="NO"</formula>
    </cfRule>
  </conditionalFormatting>
  <conditionalFormatting sqref="F8:F17">
    <cfRule type="expression" dxfId="2" priority="40">
      <formula>#REF!="NO"</formula>
    </cfRule>
  </conditionalFormatting>
  <conditionalFormatting sqref="F21:F22">
    <cfRule type="expression" dxfId="1" priority="36">
      <formula>#REF!="NO"</formula>
    </cfRule>
  </conditionalFormatting>
  <conditionalFormatting sqref="F26:F75">
    <cfRule type="expression" dxfId="0" priority="15">
      <formula>#REF!="NO"</formula>
    </cfRule>
  </conditionalFormatting>
  <pageMargins left="0.7" right="0.7" top="0.75" bottom="0.75" header="0.3" footer="0.3"/>
  <pageSetup scale="79" orientation="landscape" r:id="rId1"/>
  <rowBreaks count="4" manualBreakCount="4">
    <brk id="28" max="6" man="1"/>
    <brk id="75" max="16383" man="1"/>
    <brk id="102" max="16383" man="1"/>
    <brk id="118" max="6"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EAC60-F9E1-4D68-B06E-52DDC6B81E15}">
  <dimension ref="A1:H6"/>
  <sheetViews>
    <sheetView workbookViewId="0">
      <selection activeCell="D4" sqref="D4"/>
    </sheetView>
  </sheetViews>
  <sheetFormatPr defaultRowHeight="15" x14ac:dyDescent="0.25"/>
  <cols>
    <col min="2" max="2" width="12" bestFit="1" customWidth="1"/>
    <col min="4" max="4" width="11.140625" bestFit="1" customWidth="1"/>
    <col min="5" max="8" width="9.140625" hidden="1" customWidth="1"/>
    <col min="9" max="9" width="9.140625" customWidth="1"/>
  </cols>
  <sheetData>
    <row r="1" spans="1:7" x14ac:dyDescent="0.25">
      <c r="A1" s="441" t="s">
        <v>499</v>
      </c>
      <c r="B1" s="441"/>
      <c r="C1" s="441"/>
      <c r="D1" s="441"/>
    </row>
    <row r="2" spans="1:7" x14ac:dyDescent="0.25">
      <c r="B2" s="138" t="s">
        <v>327</v>
      </c>
      <c r="C2" s="139"/>
      <c r="D2" s="140" t="s">
        <v>331</v>
      </c>
      <c r="E2" s="8"/>
      <c r="F2" s="8"/>
      <c r="G2" s="8"/>
    </row>
    <row r="3" spans="1:7" ht="30" x14ac:dyDescent="0.25">
      <c r="B3" s="141" t="s">
        <v>469</v>
      </c>
      <c r="C3" s="139"/>
      <c r="D3" s="145">
        <v>322.79199999999997</v>
      </c>
      <c r="E3" s="141" t="s">
        <v>328</v>
      </c>
      <c r="F3" s="139"/>
      <c r="G3" s="143">
        <v>243.1</v>
      </c>
    </row>
    <row r="4" spans="1:7" ht="30" x14ac:dyDescent="0.25">
      <c r="B4" s="144" t="s">
        <v>500</v>
      </c>
      <c r="C4" s="139"/>
      <c r="D4" s="315">
        <v>376.62</v>
      </c>
      <c r="E4" s="144" t="str">
        <f>B4</f>
        <v>10/2026 PPI</v>
      </c>
      <c r="F4" s="139"/>
      <c r="G4" s="142">
        <f>D4</f>
        <v>376.62</v>
      </c>
    </row>
    <row r="5" spans="1:7" ht="30" x14ac:dyDescent="0.25">
      <c r="B5" s="144" t="s">
        <v>329</v>
      </c>
      <c r="C5" s="139"/>
      <c r="D5" s="145">
        <f>D4/D3</f>
        <v>1.166757540459491</v>
      </c>
      <c r="E5" s="144" t="s">
        <v>329</v>
      </c>
      <c r="F5" s="139"/>
      <c r="G5" s="145">
        <f>G4/G3</f>
        <v>1.5492389962978199</v>
      </c>
    </row>
    <row r="6" spans="1:7" ht="30" x14ac:dyDescent="0.25">
      <c r="B6" s="146" t="s">
        <v>330</v>
      </c>
      <c r="C6" s="139"/>
      <c r="D6" s="147">
        <f>ROUND(D5,3)</f>
        <v>1.167</v>
      </c>
      <c r="E6" s="146" t="s">
        <v>330</v>
      </c>
      <c r="F6" s="139"/>
      <c r="G6" s="147">
        <f>ROUND(G5,3)</f>
        <v>1.5489999999999999</v>
      </c>
    </row>
  </sheetData>
  <mergeCells count="1">
    <mergeCell ref="A1:D1"/>
  </mergeCells>
  <hyperlinks>
    <hyperlink ref="D2" r:id="rId1" display="WPU141302" xr:uid="{06E670DC-46E3-4193-B730-A9B7EC8475A0}"/>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18</vt:i4>
      </vt:variant>
    </vt:vector>
  </HeadingPairs>
  <TitlesOfParts>
    <vt:vector size="29" baseType="lpstr">
      <vt:lpstr>Attachment 1 - Summary</vt:lpstr>
      <vt:lpstr>A (Item 2-G)</vt:lpstr>
      <vt:lpstr>A (Item 3-G)</vt:lpstr>
      <vt:lpstr>A (Item 4-G)</vt:lpstr>
      <vt:lpstr>C (Item 1-D)</vt:lpstr>
      <vt:lpstr>C (Item 2-D)</vt:lpstr>
      <vt:lpstr>C (Item 2-EV)</vt:lpstr>
      <vt:lpstr>C (Item 3-D)</vt:lpstr>
      <vt:lpstr>C (Item 4-D)</vt:lpstr>
      <vt:lpstr>C (Item 4-EV)</vt:lpstr>
      <vt:lpstr>PPI Adj</vt:lpstr>
      <vt:lpstr>'A (Item 2-G)'!Print_Area</vt:lpstr>
      <vt:lpstr>'A (Item 3-G)'!Print_Area</vt:lpstr>
      <vt:lpstr>'A (Item 4-G)'!Print_Area</vt:lpstr>
      <vt:lpstr>'Attachment 1 - Summary'!Print_Area</vt:lpstr>
      <vt:lpstr>'C (Item 1-D)'!Print_Area</vt:lpstr>
      <vt:lpstr>'C (Item 2-D)'!Print_Area</vt:lpstr>
      <vt:lpstr>'C (Item 3-D)'!Print_Area</vt:lpstr>
      <vt:lpstr>'C (Item 4-D)'!Print_Area</vt:lpstr>
      <vt:lpstr>'C (Item 4-EV)'!Print_Area</vt:lpstr>
      <vt:lpstr>'A (Item 2-G)'!Print_Titles</vt:lpstr>
      <vt:lpstr>'A (Item 3-G)'!Print_Titles</vt:lpstr>
      <vt:lpstr>'A (Item 4-G)'!Print_Titles</vt:lpstr>
      <vt:lpstr>'C (Item 1-D)'!Print_Titles</vt:lpstr>
      <vt:lpstr>'C (Item 2-D)'!Print_Titles</vt:lpstr>
      <vt:lpstr>'C (Item 2-EV)'!Print_Titles</vt:lpstr>
      <vt:lpstr>'C (Item 3-D)'!Print_Titles</vt:lpstr>
      <vt:lpstr>'C (Item 4-D)'!Print_Titles</vt:lpstr>
      <vt:lpstr>'C (Item 4-EV)'!Print_Titles</vt:lpstr>
    </vt:vector>
  </TitlesOfParts>
  <Company>New York State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Jones, Matthew</dc:creator>
  <cp:lastModifiedBy>Li, Cheung (OGS)</cp:lastModifiedBy>
  <cp:lastPrinted>2016-09-22T15:24:18Z</cp:lastPrinted>
  <dcterms:created xsi:type="dcterms:W3CDTF">2015-03-13T14:08:01Z</dcterms:created>
  <dcterms:modified xsi:type="dcterms:W3CDTF">2026-10-15T13:08:00Z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_AdHocReviewCycleID">
    <vt:i4>518121192</vt:i4>
  </property>
  <property fmtid="{D5CDD505-2E9C-101B-9397-08002B2CF9AE}" pid="4" name="_EmailSubject">
    <vt:lpwstr>22945 Price Pages</vt:lpwstr>
  </property>
  <property fmtid="{D5CDD505-2E9C-101B-9397-08002B2CF9AE}" pid="5" name="_AuthorEmail">
    <vt:lpwstr>Edward.Sawicki@dot.ny.gov</vt:lpwstr>
  </property>
  <property fmtid="{D5CDD505-2E9C-101B-9397-08002B2CF9AE}" pid="6" name="_AuthorEmailDisplayName">
    <vt:lpwstr>Sawicki, Edward J (DOT)</vt:lpwstr>
  </property>
  <property fmtid="{D5CDD505-2E9C-101B-9397-08002B2CF9AE}" pid="7" name="_ReviewingToolsShownOnce">
    <vt:lpwstr/>
  </property>
</Properties>
</file>