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mc:AlternateContent xmlns:mc="http://schemas.openxmlformats.org/markup-compatibility/2006">
    <mc:Choice Requires="x15">
      <x15ac:absPath xmlns:x15ac="http://schemas.microsoft.com/office/spreadsheetml/2010/11/ac" url="V:\ProcurementServices\OPTeam09\Auto\40524-23254 Buses,School\PriceAdjustments\2026-10 PPI\"/>
    </mc:Choice>
  </mc:AlternateContent>
  <xr:revisionPtr revIDLastSave="0" documentId="13_ncr:1_{B97B192E-9FC4-4187-8C55-E376627E6DA7}" xr6:coauthVersionLast="47" xr6:coauthVersionMax="47" xr10:uidLastSave="{00000000-0000-0000-0000-000000000000}"/>
  <workbookProtection workbookAlgorithmName="SHA-512" workbookHashValue="IGw2GoxQTIpF3Mb+3AEiKSmwfsQRwWP8l9gnGgzCK3zU69bwzeh+zkTI93JttTKFMTrlt+Jau/vAbSDCylg4RQ==" workbookSaltValue="exdKeMifZ2kypfj8dAbPpA==" workbookSpinCount="100000" lockStructure="1"/>
  <bookViews>
    <workbookView xWindow="-120" yWindow="-120" windowWidth="29040" windowHeight="15720" tabRatio="871" xr2:uid="{00000000-000D-0000-FFFF-FFFF00000000}"/>
  </bookViews>
  <sheets>
    <sheet name="Attachment 1 - Summary" sheetId="93" r:id="rId1"/>
    <sheet name="A (Item 4-EV)" sheetId="110" r:id="rId2"/>
    <sheet name="A (Item 5-G)" sheetId="106" r:id="rId3"/>
    <sheet name="PPI Adj" sheetId="109" state="hidden" r:id="rId4"/>
  </sheets>
  <definedNames>
    <definedName name="_xlnm.Print_Area" localSheetId="1">'A (Item 4-EV)'!$A$1:$F$123</definedName>
    <definedName name="_xlnm.Print_Area" localSheetId="0">'Attachment 1 - Summary'!$B$1:$G$8</definedName>
    <definedName name="_xlnm.Print_Titles" localSheetId="1">'A (Item 4-EV)'!$1:$3</definedName>
    <definedName name="_xlnm.Print_Titles" localSheetId="2">'A (Item 5-G)'!$1:$3</definedName>
    <definedName name="Z_FB9A4F81_F081_49F4_90CF_12DFB81B8806_.wvu.PrintArea" localSheetId="1" hidden="1">'A (Item 4-EV)'!$A$3:$G$51</definedName>
    <definedName name="Z_FB9A4F81_F081_49F4_90CF_12DFB81B8806_.wvu.PrintArea" localSheetId="2" hidden="1">'A (Item 5-G)'!$A$3:$F$51</definedName>
    <definedName name="Z_FB9A4F81_F081_49F4_90CF_12DFB81B8806_.wvu.PrintArea" localSheetId="0" hidden="1">'Attachment 1 - Summary'!$B$1:$G$6</definedName>
    <definedName name="Z_FB9A4F81_F081_49F4_90CF_12DFB81B8806_.wvu.PrintTitles" localSheetId="1" hidden="1">'A (Item 4-EV)'!$3:$3</definedName>
    <definedName name="Z_FB9A4F81_F081_49F4_90CF_12DFB81B8806_.wvu.PrintTitles" localSheetId="2" hidden="1">'A (Item 5-G)'!$3:$3</definedName>
    <definedName name="Z_FB9A4F81_F081_49F4_90CF_12DFB81B8806_.wvu.Rows" localSheetId="1" hidden="1">'A (Item 4-EV)'!#REF!</definedName>
    <definedName name="Z_FB9A4F81_F081_49F4_90CF_12DFB81B8806_.wvu.Rows" localSheetId="2" hidden="1">'A (Item 5-G)'!#REF!</definedName>
  </definedNames>
  <calcPr calcId="191029"/>
  <customWorkbookViews>
    <customWorkbookView name="Jones, Matthew - Personal View" guid="{FB9A4F81-F081-49F4-90CF-12DFB81B8806}" mergeInterval="0" personalView="1" maximized="1" xWindow="-8" yWindow="-8" windowWidth="1296" windowHeight="1000" tabRatio="830" activeSheetId="7"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06" l="1"/>
  <c r="D5" i="109" l="1"/>
  <c r="D6" i="109" s="1"/>
  <c r="F21" i="106" s="1"/>
  <c r="G4" i="109"/>
  <c r="G5" i="109" s="1"/>
  <c r="G6" i="109" s="1"/>
  <c r="E4" i="109"/>
  <c r="F90" i="110" l="1"/>
  <c r="F81" i="110"/>
  <c r="F91" i="110"/>
  <c r="F89" i="110"/>
  <c r="F79" i="110"/>
  <c r="F76" i="110"/>
  <c r="F88" i="110"/>
  <c r="F78" i="110"/>
  <c r="F87" i="110"/>
  <c r="F86" i="110"/>
  <c r="F75" i="110"/>
  <c r="F22" i="110"/>
  <c r="F82" i="110"/>
  <c r="F84" i="110"/>
  <c r="F74" i="110"/>
  <c r="F83" i="110"/>
  <c r="F21" i="110"/>
  <c r="F22" i="106"/>
  <c r="F77" i="106"/>
  <c r="F89" i="106"/>
  <c r="F85" i="106"/>
  <c r="F94" i="106"/>
  <c r="F86" i="106"/>
  <c r="F95" i="106"/>
  <c r="F87" i="106"/>
  <c r="F96" i="106"/>
  <c r="F78" i="106"/>
  <c r="F79" i="106"/>
  <c r="F90" i="106"/>
  <c r="F81" i="106"/>
  <c r="F91" i="106"/>
  <c r="F82" i="106"/>
  <c r="F92" i="106"/>
  <c r="F84" i="106"/>
  <c r="F93" i="106"/>
  <c r="A2" i="106" l="1"/>
</calcChain>
</file>

<file path=xl/sharedStrings.xml><?xml version="1.0" encoding="utf-8"?>
<sst xmlns="http://schemas.openxmlformats.org/spreadsheetml/2006/main" count="583" uniqueCount="280">
  <si>
    <t>Chassis Make</t>
  </si>
  <si>
    <t>Chassis Model</t>
  </si>
  <si>
    <t>Chassis Model Code</t>
  </si>
  <si>
    <t>Body Make</t>
  </si>
  <si>
    <t>Body Model</t>
  </si>
  <si>
    <t>Body Model Code</t>
  </si>
  <si>
    <t>Category</t>
  </si>
  <si>
    <t>Specification</t>
  </si>
  <si>
    <t>General</t>
  </si>
  <si>
    <t>Engine</t>
  </si>
  <si>
    <t>Transmission</t>
  </si>
  <si>
    <t xml:space="preserve">Front Axle </t>
  </si>
  <si>
    <t>Tires</t>
  </si>
  <si>
    <t>Wheelchair Lift</t>
  </si>
  <si>
    <t>Air Conditioning</t>
  </si>
  <si>
    <t>Name and description of worksheets included in this workbook:</t>
  </si>
  <si>
    <t>Rear Axle</t>
  </si>
  <si>
    <t>Gasoline</t>
  </si>
  <si>
    <t>Pupil Capacity</t>
  </si>
  <si>
    <t>Additional Body Section NYS Contract Price</t>
  </si>
  <si>
    <t>Capacity</t>
  </si>
  <si>
    <t>Front axle capacity [lbs]:</t>
  </si>
  <si>
    <t>Rear axle capacity [lbs]:</t>
  </si>
  <si>
    <t>Gross Axle Weight Rating (GAWR) [lbs]:</t>
  </si>
  <si>
    <t>Alternator</t>
  </si>
  <si>
    <t>Battery(ies)</t>
  </si>
  <si>
    <t>Door (Entrance)</t>
  </si>
  <si>
    <t xml:space="preserve">Fuel Tank(s) </t>
  </si>
  <si>
    <t xml:space="preserve">Seatbelt (ambulatory) </t>
  </si>
  <si>
    <t>Make &amp; Model:</t>
  </si>
  <si>
    <t>Stop Arm(s) (Power)</t>
  </si>
  <si>
    <t>8 Lamp Warning System (School Bus)</t>
  </si>
  <si>
    <t>Optional Equipment</t>
  </si>
  <si>
    <t>Child Presence Check / Alarm</t>
  </si>
  <si>
    <t>Glass (Tinted)</t>
  </si>
  <si>
    <t>Rear Axle, "No Spin"</t>
  </si>
  <si>
    <t>Roof Ventilator / Emergency Exit</t>
  </si>
  <si>
    <t>White Roof</t>
  </si>
  <si>
    <t>Crossing Arm</t>
  </si>
  <si>
    <t>Vandal Lock</t>
  </si>
  <si>
    <t>Additional Options NYS Discount</t>
  </si>
  <si>
    <t>Base Item NYS Contract Price</t>
  </si>
  <si>
    <t>Delivery Time</t>
  </si>
  <si>
    <t>Electrical</t>
  </si>
  <si>
    <t>Units shall have headlights turned on when the engine is running.</t>
  </si>
  <si>
    <t>Door (Rear Emergency Exit)</t>
  </si>
  <si>
    <t>Manufacturer's standard insulated floor design shall be provided throughout the School Bus.</t>
  </si>
  <si>
    <t>Floor</t>
  </si>
  <si>
    <t>Heaters</t>
  </si>
  <si>
    <t>Horns</t>
  </si>
  <si>
    <t>Mirrors</t>
  </si>
  <si>
    <t>Steering</t>
  </si>
  <si>
    <t>Power steering</t>
  </si>
  <si>
    <t>Seating</t>
  </si>
  <si>
    <t>"School Bus" Signs</t>
  </si>
  <si>
    <t>Exterior Reflective Markings</t>
  </si>
  <si>
    <t xml:space="preserve">Length (bumper to bumper) [inches]: </t>
  </si>
  <si>
    <t>Wheelbase [inches]:</t>
  </si>
  <si>
    <t>Dimensions</t>
  </si>
  <si>
    <t>Tires (Snow)</t>
  </si>
  <si>
    <t>Tires (All-Season)</t>
  </si>
  <si>
    <t>A (Item 5-G)</t>
  </si>
  <si>
    <t>Automatic transmission</t>
  </si>
  <si>
    <t>Driver's compartment dome light shall be so directed to provide illumination for the bus driver and be controlled by an independent switch.</t>
  </si>
  <si>
    <t>All exterior lamps, except headlamps, shall be Light Emitting Diode (LED) design that meet applicable SAE standards.</t>
  </si>
  <si>
    <t xml:space="preserve">An electrical horn(s) shall be provided that meets SAE standard J377. </t>
  </si>
  <si>
    <t xml:space="preserve">Minimum 24 </t>
  </si>
  <si>
    <t>Minimum 30</t>
  </si>
  <si>
    <t>Number of rows:</t>
  </si>
  <si>
    <t>Number of Pupils:</t>
  </si>
  <si>
    <t>Body width (inside) [inches]:</t>
  </si>
  <si>
    <t xml:space="preserve">Body headroom (standard) [inches]: </t>
  </si>
  <si>
    <t>Option Code, Make &amp; Model:</t>
  </si>
  <si>
    <t xml:space="preserve">Option Code, Make &amp; Model:
</t>
  </si>
  <si>
    <t xml:space="preserve">Capacity [amps]:
</t>
  </si>
  <si>
    <t>Model or Option Code:</t>
  </si>
  <si>
    <t>Number of batteries:</t>
  </si>
  <si>
    <t>CCA of each battery:</t>
  </si>
  <si>
    <t>Type and clear width [inches]:</t>
  </si>
  <si>
    <t>Capacity [gallons]:</t>
  </si>
  <si>
    <t>The exterior driving mirrors shall be the heated defrosting type with their own switch and pilot light.  Crossview mirrors shall be provided at front corners of each bus.</t>
  </si>
  <si>
    <t xml:space="preserve">Manufacturer's standard or optional seat spacing that meets or exceeds the NYCRR minimum requirement for the respective class of School Bus with the minimum Pupil capacity stated above. </t>
  </si>
  <si>
    <t>Shall include lower glass.</t>
  </si>
  <si>
    <t>Capacity - Add One (1) Row of Seating</t>
  </si>
  <si>
    <t>Capacity - Delete One (1) Row of Seating</t>
  </si>
  <si>
    <t>The manufacturer’s standard device (e.g., power-lock, limited-slip, no-spin, positive-traction).</t>
  </si>
  <si>
    <t>Floor (Flat) With Recessed Wheelchair Track Throughout Entire Body</t>
  </si>
  <si>
    <t xml:space="preserve">Floor With Recessed Wheelchair Restraint Track For One Wheelchair Station. </t>
  </si>
  <si>
    <t>The School Bus Body shall be provided with a factory-painted white roof in lieu of school bus yellow.  White shall NOT extend below the bottom of the marker lights.</t>
  </si>
  <si>
    <t>Auxiliary Engine Coolant Heater</t>
  </si>
  <si>
    <t>Additional Passenger Area Heater (Under Passenger Seat)</t>
  </si>
  <si>
    <t>School Bus Safety Camera</t>
  </si>
  <si>
    <t>Multifunction School Activity Bus</t>
  </si>
  <si>
    <t xml:space="preserve">Alternator shall be of the integrally-rectified type, with an SAE continuous ampere output rating that is capable of at least powering all electrical devices energized simultaneously and an additional output of ten (10) or more amperes; and shall be driven by a single serpentine belt (or equivalent) or gear driven, and shall have full-transistor type voltage regulators.  Wiring harness sizes shall be not less than the alternator manufacturer's recommendations. </t>
  </si>
  <si>
    <t xml:space="preserve">Shall be entrance-door activated, electric or air-positioning type, and be provided streetside on all School Buses.  It shall be compliant with FMVSS (49 CFR 571.131). </t>
  </si>
  <si>
    <t>Both front and rear shall comply with Article 9, Section 375.20 of the New York State Vehicle and Traffic Law.</t>
  </si>
  <si>
    <t>Shall be compliant with SAE J887.</t>
  </si>
  <si>
    <t>The School Bus windshield and Body windows shall have the manufacturer's typical options that provide tinted glass windows throughout the vehicle and shall comply with Article 9, Section 375.12a. of the New York State Vehicle and Traffic Law.</t>
  </si>
  <si>
    <t>Electric hydraulic type compliant with FMVSS (49 CFR 571.403 and 404). A safety switch to prevent operation of lift unless door(s) are opened, and a manual override system in case of power failure, shall be provided. The lift electric system shall be protected with an in-line fuse.</t>
  </si>
  <si>
    <t>Type of device:</t>
  </si>
  <si>
    <t xml:space="preserve">Make &amp; Model: </t>
  </si>
  <si>
    <t>Pick Up Allowance</t>
  </si>
  <si>
    <r>
      <t xml:space="preserve">Minimum passenger compartment heating shall meet the requirements of NYCRR, Title 17, Part 720.4(I) </t>
    </r>
    <r>
      <rPr>
        <i/>
        <sz val="10"/>
        <rFont val="Arial"/>
        <family val="2"/>
      </rPr>
      <t>Heaters</t>
    </r>
    <r>
      <rPr>
        <sz val="10"/>
        <rFont val="Arial"/>
        <family val="2"/>
      </rPr>
      <t>, or the latest revision thereof.</t>
    </r>
  </si>
  <si>
    <t>Type and style:</t>
  </si>
  <si>
    <t>Type:</t>
  </si>
  <si>
    <t>Shall be power operated by passenger door operating control - electric vacuum, or air powered.</t>
  </si>
  <si>
    <t>Shall be the Child Check-mate System Model EP 2, or Compatible Equivalent.</t>
  </si>
  <si>
    <t>Dual Rear Wheel (DRW)</t>
  </si>
  <si>
    <t>Lift capacity:</t>
  </si>
  <si>
    <t>BTU/H:</t>
  </si>
  <si>
    <t>Cowl to rear axle length [inches]:</t>
  </si>
  <si>
    <t>Front Tires Option Code:</t>
  </si>
  <si>
    <t>Front Tires Make &amp; Tread Designation:</t>
  </si>
  <si>
    <t>Rear Tires Option Code:</t>
  </si>
  <si>
    <t>Rear Tires Make &amp; Tread Designation:</t>
  </si>
  <si>
    <t>Number of forward gears:</t>
  </si>
  <si>
    <t>Gears direct or w/O.D.?:</t>
  </si>
  <si>
    <t>Gross Vehicle Weight Rating
(GVWR) [lbs]:</t>
  </si>
  <si>
    <t>Tab Color</t>
  </si>
  <si>
    <t>Rear Wheels</t>
  </si>
  <si>
    <t xml:space="preserve">In addition to manufacturer's standard and/or NYS DOT minimum requirements, install one (1) under seat heater meeting federal and state regulations, that provides heat for the passenger body area.  </t>
  </si>
  <si>
    <t>Add one (1) row of seating to an Additional Body Section that has been added to the Base Item.</t>
  </si>
  <si>
    <t>A conversion School Bus constructed using a cutaway front-section vehicle with a left side driver’s door, with a GVWR equal to or greater than 10,001 pounds and less than or equal to 21,500 pounds.</t>
  </si>
  <si>
    <t>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</si>
  <si>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Snow tread tires shall be provided on all drive wheels.  Tires shall be Federal class D/A, STC (with snow traction capability), or class S/T, or A/T, AP with STC, or other class with STC. The price entered for this Optional Equipment shall be for four (4) tires.  Tires furnished on the rear wheels shall be the same size and adequate for axle's GAWR.</t>
  </si>
  <si>
    <t>All-season tread, tubeless, radial tires having a Federal class designation S/T or STC shall be provided.  Tires shall be Michelin LTX M/S, or LTX M/S Commercial, or XPS Traction tread series, or Compatible Equivalent. The price entered for this Optional Equipment shall be for six (6) tires.  Tires furnished on the rear wheels shall be the same size and adequate for axle's GAWR.</t>
  </si>
  <si>
    <t>Roof hatches shall provide static venting with the first unlatched position and provide a latch for release to the full opened emergency position, and be equipped with an exterior latch. Roof hatches shall be Transpec Standard Vent, Model 1970, Specialty Manufacturing 8600, 8900, or 9000 series, Spheros #550886A or 550887A, or Compatible Equivalent.</t>
  </si>
  <si>
    <t xml:space="preserve">NYS DOT Approval Number </t>
  </si>
  <si>
    <t>Vandal locks shall be provided on all emergency doors that can be opened from the outside of the School Bus.</t>
  </si>
  <si>
    <t>When tested with a starting temperature of at least 85°F inside and outside the School Bus, the air conditioning system must provide a minimum 20°F temperature drop throughout the interior of the School Bus within a twenty (20) minute time period.</t>
  </si>
  <si>
    <t>Number of air conditioning units
(including OEM if applicable):</t>
  </si>
  <si>
    <t>Engine shall have a manufacturer's standard water cooled engine complete with accessories, as called for under classification. Engine shall develop full-rated torque and horsepower without requiring the use of premium grade fuel for any condition of operation. If a Diesel engine is offered, it shall develop full-rated torque and horsepower with the use of both ultra low sulfur grade diesel fuel and renewable diesel fuel.</t>
  </si>
  <si>
    <t>Tires shall meet the minimum requirements for the Chassis Model, as published by the Chassis manufacturer.</t>
  </si>
  <si>
    <t>The unit shall be the Body manufacturer's typical recessed mounting track for a single wheelchair station.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</si>
  <si>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 xml:space="preserve">An automated photo monitoring device affixed to a School Bus in a location designated by the Authorized User, that activates when the School Bus stop arm is extended, and that is designed to detect and store an image of motor vehicles which overtake or pass School Buses in violation of Subdivision A of Section 1174 of Vehicle and Traffic Law.  </t>
  </si>
  <si>
    <t>Configure the School Bus bid for the Base Item as a Multifunction School Activity Bus as defined in FMVSS (49 CFR 571.3); (e.g., the same vehicle as the School Bus bid, except without the School Bus sign, the flashing lights for crossing Pupils, the stop arms on the sides, and the color of national school bus yellow).</t>
  </si>
  <si>
    <t>Delete one (1) full row of seating (both left and right sides) without removing a Body section from the Base Item, or altering the spacing between the remaining seats.</t>
  </si>
  <si>
    <t>Low voltage fuel oil heater, Webasto Thermo Pro 90 or equivalent, used to preheat the engine coolant, for the purpose of reducing engine idling.  Heater output shall be a minimum of 30,000 BTU/H.  The heater shall be connected to the vehicle heating system using the same size and quality plumbing as the OEM Base Item. The heater shall function separately from the School Bus engine. For a School Bus that uses a fuel type other than diesel, the heater shall operate via a separate diesel fuel tank. For a diesel engine equipped School Bus, the heater shall use the same fuel tank and type of fuel supply lines as the original bus manufacturer provides.</t>
  </si>
  <si>
    <t>Lot A (Item 5-G): Type A-2, DRW, Cutaway, 5 Rows</t>
  </si>
  <si>
    <t>Description of Tab or Item</t>
  </si>
  <si>
    <t>PART 2: Pricing for the Base Item, Additional Body Section, and Additional Options</t>
  </si>
  <si>
    <t>PART 1: Product information for the Base Item(s) Awarded</t>
  </si>
  <si>
    <t>Information identifying the engine for the fuel type offered.</t>
  </si>
  <si>
    <t>The Model name of the Chassis.</t>
  </si>
  <si>
    <t>The OEM company name of a Chassis.</t>
  </si>
  <si>
    <t>The OEM code used to identify the subset of the Chassis Model.</t>
  </si>
  <si>
    <t>The Model name of the Body.</t>
  </si>
  <si>
    <t>The OEM company name of a Body.</t>
  </si>
  <si>
    <t>The OEM code used to identify the subset of the Body Model.</t>
  </si>
  <si>
    <t xml:space="preserve">The estimated delivery time for the School Bus, expressed in number of calendar days, required to make delivery after receipt of a final Purchase Order (After Receipt of Order (“ARO”)).  </t>
  </si>
  <si>
    <t xml:space="preserve">The dollar amount, per School Bus, that will be deducted from the Base Item NYS Contract Price, if the Authorized User elects to pick up the School Bus at the Contractor's location. </t>
  </si>
  <si>
    <t>The per unit NYS Contract Price (dollar amount) for the School Bus described in the Base Item Specifications. The Base Item NYS Contract Price includes any OEM fees, all customs duties and charges, all vehicle preparation and clean-up charges, NYS DOT inspection, installation charges, delivery and all other incidentals normally included with providing a School Bus, but excludes Optional Equipment, Additional Body Section(s), and Additional Options.</t>
  </si>
  <si>
    <t xml:space="preserve">The per unit NYS Contract Price (dollar amount) for adding one (1) Additional Body Section, excluding seats and other interior features, to the Base Item and the applicable Base Item NYS Contract Price. </t>
  </si>
  <si>
    <t>The minimum percentage amount that shall be deducted from the MSRP for all Additional Options purchased under the Contract for this Item.</t>
  </si>
  <si>
    <t>PART 3: Base Item Specifications</t>
  </si>
  <si>
    <t>Information provided in Yellow Cells</t>
  </si>
  <si>
    <t>PART 4: Optional Equipment Specifications</t>
  </si>
  <si>
    <t xml:space="preserve">All units with a capacity of ten (10) or more Pupils shall be equipped with exterior reflective markings as required by FMVSS (49 CFR 571.217) and NYCRR (Title 15, Department of Motor Vehicles, Part D, 46.12).  </t>
  </si>
  <si>
    <t>PART 4: Optional Equipment NYS Contract Pricing</t>
  </si>
  <si>
    <t>Optional Equipment (see Specifications and Equipment Provided below)</t>
  </si>
  <si>
    <t>The unit shall be the Body manufacturer's typical recessed mounting track on a raised flat floor throughout the entire passenger area to rear of front wheel wells, with tracks that would allow for multiple configurations of seats and wheelchair tie down positions that can be readily changed.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</si>
  <si>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Minimum four (4) rows for twenty-four (24) Pupils.</t>
  </si>
  <si>
    <t>LOT A (Item 5-G)</t>
  </si>
  <si>
    <t>Type A-2, DRW, Cutaway, 5 Rows
(Gasoline; Minimum 30 Pupils)</t>
  </si>
  <si>
    <t>Minimum five (5) rows for thirty (30) Pupils.</t>
  </si>
  <si>
    <t xml:space="preserve">Front radial tires size (load range letter)
</t>
  </si>
  <si>
    <t xml:space="preserve">Front radial tires capacity
</t>
  </si>
  <si>
    <t xml:space="preserve">Rear radial tires size (load range letter)
</t>
  </si>
  <si>
    <t xml:space="preserve">Rear radial tires capacity
</t>
  </si>
  <si>
    <t>Fuel Types Awarded</t>
  </si>
  <si>
    <t>Gasoline and diesel engines Base Items shall have a Thirty (30) gallon fuel capacity. LPG and CNG shall have the minimum construction and protection required by NFPA.</t>
  </si>
  <si>
    <t>Chevy / GMC</t>
  </si>
  <si>
    <t>Collins Bus</t>
  </si>
  <si>
    <t>DH500</t>
  </si>
  <si>
    <t>E450</t>
  </si>
  <si>
    <t>Not Available</t>
  </si>
  <si>
    <t>Tab Name</t>
  </si>
  <si>
    <t>Chevrolet / Collins Bus</t>
  </si>
  <si>
    <t>All Season</t>
  </si>
  <si>
    <t>6L90</t>
  </si>
  <si>
    <t>Manual 25"</t>
  </si>
  <si>
    <t xml:space="preserve">Child Check-mate EP-2 </t>
  </si>
  <si>
    <t>L-Tracking</t>
  </si>
  <si>
    <t>Braun / Century</t>
  </si>
  <si>
    <t>800 lbs.</t>
  </si>
  <si>
    <t>Included with the Base Item</t>
  </si>
  <si>
    <t>91"</t>
  </si>
  <si>
    <t>76.5"</t>
  </si>
  <si>
    <t>XHF</t>
  </si>
  <si>
    <t>YHF</t>
  </si>
  <si>
    <t>Specialty 7500</t>
  </si>
  <si>
    <t>Inpower 7500</t>
  </si>
  <si>
    <t>Transpec 1975</t>
  </si>
  <si>
    <t>Specialty</t>
  </si>
  <si>
    <t>210 Days ARO</t>
  </si>
  <si>
    <t>496-NY-30-00WC-CBC</t>
  </si>
  <si>
    <t>159"</t>
  </si>
  <si>
    <t>T67</t>
  </si>
  <si>
    <t>"</t>
  </si>
  <si>
    <t>5,000 lbs</t>
  </si>
  <si>
    <t>5,000 lbs.</t>
  </si>
  <si>
    <t>9,600 lbs.</t>
  </si>
  <si>
    <t>Included in Base Item</t>
  </si>
  <si>
    <t>242.88"</t>
  </si>
  <si>
    <t>LOT A (Item 4-EV)</t>
  </si>
  <si>
    <t>Type A-2, DRW, Cutaway, 4 Rows
(Electric; Minimum 24 Pupils)</t>
  </si>
  <si>
    <t>Electric</t>
  </si>
  <si>
    <t>Propulsion System</t>
  </si>
  <si>
    <t>FORD</t>
  </si>
  <si>
    <t>E-SERIES</t>
  </si>
  <si>
    <t>COLLINS BUS</t>
  </si>
  <si>
    <t>N/A</t>
  </si>
  <si>
    <t>158"</t>
  </si>
  <si>
    <t>268.15"</t>
  </si>
  <si>
    <t>Propulsion system which furnishes high-wattage electric power to the motor(s), that propels the vehicle forward or backward, and is sometimes referred to as the “main or power drive circuitry.”</t>
  </si>
  <si>
    <t>Vehicle range on full charge [miles]:</t>
  </si>
  <si>
    <t>Number of Batteries:</t>
  </si>
  <si>
    <t>Type of Batteries:</t>
  </si>
  <si>
    <t>System Design Voltage:</t>
  </si>
  <si>
    <t>Units shall have headlights turned on when the propulsion system is on.</t>
  </si>
  <si>
    <t>L-TRACKING</t>
  </si>
  <si>
    <t>Information identifying the Make and Model propulsion system offered.</t>
  </si>
  <si>
    <t>2680 lbs</t>
  </si>
  <si>
    <t>A (Item 4-EV)</t>
  </si>
  <si>
    <t>Lot A (Item 4-EV): Type A-2, DRW, Cutaway, 4 Rows</t>
  </si>
  <si>
    <t xml:space="preserve">The NYS DOT Approval Number for the School Bus. Only School Buses approved by NYS DOT Passenger Carrier Safety Bureau for use as 2022 and newer Models, as indicated by a NYS DOT Approval Number, shall be delivered pursuant to the Contract. </t>
  </si>
  <si>
    <t>PPI Series ID</t>
  </si>
  <si>
    <t>10/2017 PPI</t>
  </si>
  <si>
    <t>Adj. Factor</t>
  </si>
  <si>
    <t>Round to 1000th</t>
  </si>
  <si>
    <t>WPU1413</t>
  </si>
  <si>
    <t>274.23"</t>
  </si>
  <si>
    <t>4,600lbs.</t>
  </si>
  <si>
    <t>9,600lbs.</t>
  </si>
  <si>
    <t>14200 LBS.</t>
  </si>
  <si>
    <t>LT225/75R 16.0E</t>
  </si>
  <si>
    <t>2,680lbs.</t>
  </si>
  <si>
    <t>2,470lbs.</t>
  </si>
  <si>
    <t>w/OD</t>
  </si>
  <si>
    <t>KW5: OEM</t>
  </si>
  <si>
    <t>220 amps</t>
  </si>
  <si>
    <t>Standard/OEM</t>
  </si>
  <si>
    <t>770CCA</t>
  </si>
  <si>
    <t>Delete Exterior LED Lamps and Replace With Incandescent Lamps</t>
  </si>
  <si>
    <t>Limited Slip GM</t>
  </si>
  <si>
    <t>N/A AfterMarket</t>
  </si>
  <si>
    <t>MasterCraft MSR</t>
  </si>
  <si>
    <t>Collins VandalLock 44-21-12</t>
  </si>
  <si>
    <t>Surveillance 247 (2 Camera System) or equal</t>
  </si>
  <si>
    <t>Lightning eMotors 125kWh 241HP @ 180kW 790T @ 1,071Nm</t>
  </si>
  <si>
    <t>672-NY-24-00WC-CBC</t>
  </si>
  <si>
    <t>DE516F</t>
  </si>
  <si>
    <t>FD516F</t>
  </si>
  <si>
    <t>365 Days ARO</t>
  </si>
  <si>
    <t>Single</t>
  </si>
  <si>
    <t>Direct</t>
  </si>
  <si>
    <t>Up to 130 miles</t>
  </si>
  <si>
    <t>Lithium Ion (Romeo)</t>
  </si>
  <si>
    <t>350V</t>
  </si>
  <si>
    <t>Propulsion Batteries</t>
  </si>
  <si>
    <t xml:space="preserve">Heater Power Source: </t>
  </si>
  <si>
    <t>Child CheckMate EP2</t>
  </si>
  <si>
    <t>Limited Slip Ford OEM</t>
  </si>
  <si>
    <t>N/A Aftermarket</t>
  </si>
  <si>
    <t>Ricon S Model</t>
  </si>
  <si>
    <t>2- Propulsion Batteries</t>
  </si>
  <si>
    <t>Collins Vandal Lock 44-21-12</t>
  </si>
  <si>
    <r>
      <t xml:space="preserve">The Contractor has been awarded the following Items, and shall offer Base Items, Optional Equipment and Additional Body Sections sold under the Contract at net prices that are equal to the applicable NYS Contract Price that is listed on the Contract Pricelist, or less.  An Authorized User may choose to add one (1) or more of the Optional Equipment from the list of Optional Equipment, and/or Additional Body Sections, associated with the Base Item (see Contract Section 3.7 </t>
    </r>
    <r>
      <rPr>
        <i/>
        <sz val="10"/>
        <rFont val="Arial"/>
        <family val="2"/>
      </rPr>
      <t>Optional Equipment and Additional Body Sections</t>
    </r>
    <r>
      <rPr>
        <sz val="10"/>
        <rFont val="Arial"/>
        <family val="2"/>
      </rPr>
      <t xml:space="preserve">). Additional Options offered by the Contractor, that are listed on the OEM or Contractor-Published Pricelist(s), may also be requested by the Authorized User (see Contract Section 3.8 </t>
    </r>
    <r>
      <rPr>
        <i/>
        <sz val="10"/>
        <rFont val="Arial"/>
        <family val="2"/>
      </rPr>
      <t>Additional Options</t>
    </r>
    <r>
      <rPr>
        <sz val="10"/>
        <rFont val="Arial"/>
        <family val="2"/>
      </rPr>
      <t xml:space="preserve">). </t>
    </r>
  </si>
  <si>
    <t>Attachment 1 - Summary</t>
  </si>
  <si>
    <r>
      <t xml:space="preserve">Summary of Attachment 1 - </t>
    </r>
    <r>
      <rPr>
        <i/>
        <sz val="10"/>
        <rFont val="Arial"/>
        <family val="2"/>
      </rPr>
      <t>Specifications and Pricing</t>
    </r>
    <r>
      <rPr>
        <sz val="10"/>
        <rFont val="Arial"/>
        <family val="2"/>
      </rPr>
      <t xml:space="preserve"> (this worksheet)</t>
    </r>
  </si>
  <si>
    <t>Ford / Collins Bus</t>
  </si>
  <si>
    <t>Item Availability by County
(Under this Contract)</t>
  </si>
  <si>
    <t>08/2022 PPI</t>
  </si>
  <si>
    <t>PC69858 Factory Direct Bus Sales, Inc.</t>
  </si>
  <si>
    <r>
      <t xml:space="preserve">Albany, Bronx, Broome, Chenango, Clinton, Columbia, Cortland, Duchess, Delaware, Essex, Franklin, Fulton, Greene, Hamilton, Herkimer, Jefferson, Kings, Lewis, Madison, Montgomery, Nassau, New York, Oneida, Onondaga, Orange, Oswego, Otsego, Putnum, Queens, Rensselaer, Richmond, Rockland, St. Lawrence, Saratoga, Schenectady, Schoharie, Suffolk, Sullivan, Ulster, Warren, Washington and Westchester Counties. </t>
    </r>
    <r>
      <rPr>
        <b/>
        <sz val="10"/>
        <rFont val="Arial"/>
        <family val="2"/>
      </rPr>
      <t>For all other counties, please see Contract PC69865, WNY Bus Parts, Inc. DBA Gorman Enterprises.</t>
    </r>
  </si>
  <si>
    <t>V8 6.6L 404HP: 464T</t>
  </si>
  <si>
    <t>Hide before posting</t>
  </si>
  <si>
    <t>10/2026 PPI</t>
  </si>
  <si>
    <r>
      <t xml:space="preserve">GROUP 40524-23254, SCHOOL BUSES (Statewide)                                                        Attachment 1 - </t>
    </r>
    <r>
      <rPr>
        <b/>
        <i/>
        <sz val="10"/>
        <rFont val="Arial"/>
        <family val="2"/>
      </rPr>
      <t xml:space="preserve">Specifications and Pricing </t>
    </r>
    <r>
      <rPr>
        <b/>
        <sz val="10"/>
        <rFont val="Arial"/>
        <family val="2"/>
      </rPr>
      <t>(Revised October 15, 2026)</t>
    </r>
  </si>
  <si>
    <r>
      <t xml:space="preserve">Group 40524-23254, SCHOOL BUSES (Statewide)
Attachment 1 - </t>
    </r>
    <r>
      <rPr>
        <b/>
        <i/>
        <sz val="18"/>
        <rFont val="Arial"/>
        <family val="2"/>
      </rPr>
      <t>Specifications and Pricing</t>
    </r>
    <r>
      <rPr>
        <b/>
        <sz val="18"/>
        <rFont val="Arial"/>
        <family val="2"/>
      </rPr>
      <t xml:space="preserve"> (Revised October 15,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</si>
</sst>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164" formatCode="&quot;$&quot;#,##0.00"/>
    <numFmt numFmtId="165" formatCode="0.000"/>
    <numFmt numFmtId="166" formatCode="0.0"/>
    <numFmt numFmtId="167" formatCode="0.0000"/>
  </numFmts>
  <fonts count="21" x14ac:knownFonts="1">
    <font>
      <sz val="11"/>
      <color theme="1"/>
      <name val="Calibri"/>
      <family val="2"/>
      <scheme val="minor"/>
    </font>
    <font>
      <sz val="11"/>
      <color theme="1"/>
      <name val="Calibri"/>
      <family val="2"/>
      <scheme val="minor"/>
    </font>
    <font>
      <b/>
      <sz val="18"/>
      <name val="Arial"/>
      <family val="2"/>
    </font>
    <font>
      <b/>
      <sz val="16"/>
      <name val="Arial"/>
      <family val="2"/>
    </font>
    <font>
      <sz val="10"/>
      <name val="Arial"/>
      <family val="2"/>
    </font>
    <font>
      <b/>
      <sz val="10"/>
      <name val="Arial"/>
      <family val="2"/>
    </font>
    <font>
      <i/>
      <sz val="10"/>
      <name val="Arial"/>
      <family val="2"/>
    </font>
    <font>
      <b/>
      <sz val="12"/>
      <name val="Arial"/>
      <family val="2"/>
    </font>
    <font>
      <b/>
      <sz val="18"/>
      <color theme="0"/>
      <name val="Arial"/>
      <family val="2"/>
    </font>
    <font>
      <sz val="12"/>
      <name val="Arial"/>
      <family val="2"/>
    </font>
    <font>
      <sz val="11"/>
      <name val="Arial"/>
      <family val="2"/>
    </font>
    <font>
      <b/>
      <u/>
      <sz val="10"/>
      <name val="Arial"/>
      <family val="2"/>
    </font>
    <font>
      <sz val="14"/>
      <name val="Arial"/>
      <family val="2"/>
    </font>
    <font>
      <b/>
      <sz val="11"/>
      <name val="Arial"/>
      <family val="2"/>
    </font>
    <font>
      <b/>
      <i/>
      <sz val="18"/>
      <name val="Arial"/>
      <family val="2"/>
    </font>
    <font>
      <b/>
      <i/>
      <sz val="10"/>
      <name val="Arial"/>
      <family val="2"/>
    </font>
    <font>
      <b/>
      <sz val="11"/>
      <color theme="3"/>
      <name val="Calibri"/>
      <family val="2"/>
      <scheme val="minor"/>
    </font>
    <font>
      <u/>
      <sz val="11"/>
      <color theme="10"/>
      <name val="Calibri"/>
      <family val="2"/>
      <scheme val="minor"/>
    </font>
    <font>
      <b/>
      <sz val="11"/>
      <name val="Calibri"/>
      <family val="2"/>
      <scheme val="minor"/>
    </font>
    <font>
      <sz val="11"/>
      <name val="Calibri"/>
      <family val="2"/>
      <scheme val="minor"/>
    </font>
    <font>
      <sz val="11"/>
      <name val="Calibri"/>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66"/>
        <bgColor indexed="64"/>
      </patternFill>
    </fill>
    <fill>
      <patternFill patternType="solid">
        <fgColor rgb="FFD9D9D9"/>
        <bgColor indexed="64"/>
      </patternFill>
    </fill>
    <fill>
      <patternFill patternType="solid">
        <fgColor rgb="FF7030A0"/>
        <bgColor indexed="64"/>
      </patternFill>
    </fill>
    <fill>
      <patternFill patternType="solid">
        <fgColor rgb="FFCC66FF"/>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style="thin">
        <color indexed="64"/>
      </left>
      <right/>
      <top style="medium">
        <color indexed="64"/>
      </top>
      <bottom style="thin">
        <color indexed="64"/>
      </bottom>
      <diagonal/>
    </border>
    <border>
      <left style="thin">
        <color indexed="64"/>
      </left>
      <right/>
      <top style="thin">
        <color indexed="64"/>
      </top>
      <bottom style="thick">
        <color indexed="64"/>
      </bottom>
      <diagonal/>
    </border>
    <border>
      <left style="thin">
        <color indexed="64"/>
      </left>
      <right/>
      <top style="thick">
        <color indexed="64"/>
      </top>
      <bottom style="thin">
        <color indexed="64"/>
      </bottom>
      <diagonal/>
    </border>
    <border>
      <left style="thin">
        <color indexed="64"/>
      </left>
      <right/>
      <top style="medium">
        <color indexed="64"/>
      </top>
      <bottom style="medium">
        <color indexed="64"/>
      </bottom>
      <diagonal/>
    </border>
    <border>
      <left/>
      <right/>
      <top style="thin">
        <color indexed="64"/>
      </top>
      <bottom style="thick">
        <color indexed="64"/>
      </bottom>
      <diagonal/>
    </border>
    <border>
      <left/>
      <right/>
      <top style="thick">
        <color indexed="64"/>
      </top>
      <bottom style="thin">
        <color indexed="64"/>
      </bottom>
      <diagonal/>
    </border>
    <border>
      <left style="thin">
        <color indexed="64"/>
      </left>
      <right/>
      <top style="medium">
        <color indexed="64"/>
      </top>
      <bottom style="thick">
        <color indexed="64"/>
      </bottom>
      <diagonal/>
    </border>
    <border>
      <left/>
      <right/>
      <top style="medium">
        <color indexed="64"/>
      </top>
      <bottom style="thick">
        <color indexed="64"/>
      </bottom>
      <diagonal/>
    </border>
    <border>
      <left/>
      <right/>
      <top style="medium">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ck">
        <color indexed="64"/>
      </bottom>
      <diagonal/>
    </border>
    <border>
      <left/>
      <right style="medium">
        <color indexed="64"/>
      </right>
      <top style="thick">
        <color indexed="64"/>
      </top>
      <bottom style="thick">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thick">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ck">
        <color indexed="64"/>
      </bottom>
      <diagonal/>
    </border>
    <border>
      <left style="medium">
        <color indexed="64"/>
      </left>
      <right style="thin">
        <color indexed="64"/>
      </right>
      <top style="thick">
        <color indexed="64"/>
      </top>
      <bottom style="thick">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medium">
        <color indexed="64"/>
      </left>
      <right style="thin">
        <color indexed="64"/>
      </right>
      <top/>
      <bottom style="thick">
        <color indexed="64"/>
      </bottom>
      <diagonal/>
    </border>
    <border>
      <left/>
      <right style="medium">
        <color indexed="64"/>
      </right>
      <top style="thick">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medium">
        <color indexed="64"/>
      </top>
      <bottom/>
      <diagonal/>
    </border>
    <border>
      <left/>
      <right/>
      <top/>
      <bottom style="medium">
        <color theme="4" tint="0.39997558519241921"/>
      </bottom>
      <diagonal/>
    </border>
    <border>
      <left style="thin">
        <color indexed="64"/>
      </left>
      <right style="thin">
        <color indexed="64"/>
      </right>
      <top style="thick">
        <color indexed="64"/>
      </top>
      <bottom style="thin">
        <color indexed="64"/>
      </bottom>
      <diagonal/>
    </border>
    <border>
      <left style="medium">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thick">
        <color indexed="64"/>
      </bottom>
      <diagonal/>
    </border>
    <border>
      <left style="medium">
        <color indexed="64"/>
      </left>
      <right style="medium">
        <color indexed="64"/>
      </right>
      <top style="thin">
        <color indexed="64"/>
      </top>
      <bottom/>
      <diagonal/>
    </border>
  </borders>
  <cellStyleXfs count="5">
    <xf numFmtId="0" fontId="0" fillId="0" borderId="0"/>
    <xf numFmtId="44" fontId="1" fillId="0" borderId="0" applyFont="0" applyFill="0" applyBorder="0" applyAlignment="0" applyProtection="0"/>
    <xf numFmtId="0" fontId="4" fillId="0" borderId="0"/>
    <xf numFmtId="0" fontId="16" fillId="0" borderId="68" applyNumberFormat="0" applyFill="0" applyAlignment="0" applyProtection="0"/>
    <xf numFmtId="0" fontId="17" fillId="0" borderId="0" applyNumberFormat="0" applyFill="0" applyBorder="0" applyAlignment="0" applyProtection="0"/>
  </cellStyleXfs>
  <cellXfs count="215">
    <xf numFmtId="0" fontId="0" fillId="0" borderId="0" xfId="0"/>
    <xf numFmtId="0" fontId="4" fillId="0" borderId="0" xfId="1" applyNumberFormat="1" applyFont="1" applyFill="1" applyBorder="1" applyAlignment="1" applyProtection="1">
      <alignment horizontal="left" vertical="top" wrapText="1"/>
    </xf>
    <xf numFmtId="0" fontId="4" fillId="0" borderId="0" xfId="0" applyFont="1"/>
    <xf numFmtId="0" fontId="4" fillId="0" borderId="0" xfId="0" applyFont="1" applyAlignment="1">
      <alignment horizontal="left" vertical="center"/>
    </xf>
    <xf numFmtId="0" fontId="4" fillId="0" borderId="0" xfId="0" applyFont="1" applyAlignment="1">
      <alignment vertical="center"/>
    </xf>
    <xf numFmtId="0" fontId="10" fillId="0" borderId="0" xfId="0" applyFont="1" applyAlignment="1">
      <alignment vertical="center"/>
    </xf>
    <xf numFmtId="0" fontId="10" fillId="0" borderId="0" xfId="0" applyFont="1" applyAlignment="1">
      <alignment vertical="top"/>
    </xf>
    <xf numFmtId="0" fontId="4" fillId="0" borderId="0" xfId="0" applyFont="1" applyAlignment="1">
      <alignment vertical="top"/>
    </xf>
    <xf numFmtId="0" fontId="9" fillId="0" borderId="0" xfId="0" applyFont="1"/>
    <xf numFmtId="164" fontId="5" fillId="2" borderId="0" xfId="0" applyNumberFormat="1" applyFont="1" applyFill="1" applyAlignment="1">
      <alignment vertical="center" wrapText="1"/>
    </xf>
    <xf numFmtId="0" fontId="4" fillId="0" borderId="0" xfId="0" applyFont="1" applyAlignment="1">
      <alignment wrapText="1"/>
    </xf>
    <xf numFmtId="0" fontId="4" fillId="0" borderId="0" xfId="0" applyFont="1" applyAlignment="1">
      <alignment horizontal="right" wrapText="1"/>
    </xf>
    <xf numFmtId="0" fontId="9" fillId="0" borderId="0" xfId="0" applyFont="1" applyAlignment="1">
      <alignment wrapText="1"/>
    </xf>
    <xf numFmtId="0" fontId="4" fillId="0" borderId="0" xfId="0" applyFont="1" applyAlignment="1">
      <alignment horizontal="left" vertical="top" wrapText="1"/>
    </xf>
    <xf numFmtId="0" fontId="11" fillId="0" borderId="0" xfId="0" applyFont="1" applyAlignment="1">
      <alignment horizontal="left" vertical="top" wrapText="1"/>
    </xf>
    <xf numFmtId="0" fontId="4" fillId="2" borderId="12" xfId="2" applyFill="1" applyBorder="1" applyAlignment="1">
      <alignment horizontal="left" vertical="top" wrapText="1"/>
    </xf>
    <xf numFmtId="0" fontId="12" fillId="0" borderId="0" xfId="0" applyFont="1"/>
    <xf numFmtId="0" fontId="4" fillId="0" borderId="12" xfId="2" applyBorder="1" applyAlignment="1">
      <alignment vertical="top" wrapText="1"/>
    </xf>
    <xf numFmtId="0" fontId="9" fillId="0" borderId="0" xfId="0" applyFont="1" applyAlignment="1">
      <alignment vertical="top"/>
    </xf>
    <xf numFmtId="0" fontId="13" fillId="5" borderId="14" xfId="0" applyFont="1" applyFill="1" applyBorder="1" applyAlignment="1">
      <alignment horizontal="left" vertical="center" wrapText="1" indent="1"/>
    </xf>
    <xf numFmtId="0" fontId="13" fillId="5" borderId="12" xfId="0" applyFont="1" applyFill="1" applyBorder="1" applyAlignment="1">
      <alignment horizontal="left" vertical="center" wrapText="1" indent="1"/>
    </xf>
    <xf numFmtId="0" fontId="13" fillId="5" borderId="15" xfId="0" applyFont="1" applyFill="1" applyBorder="1" applyAlignment="1">
      <alignment horizontal="left" vertical="center" wrapText="1" indent="1"/>
    </xf>
    <xf numFmtId="0" fontId="4" fillId="2" borderId="13" xfId="2" applyFill="1" applyBorder="1" applyAlignment="1">
      <alignment horizontal="left" vertical="top" wrapText="1"/>
    </xf>
    <xf numFmtId="0" fontId="5" fillId="3" borderId="1" xfId="0" applyFont="1" applyFill="1" applyBorder="1" applyAlignment="1">
      <alignment horizontal="left" vertical="center" wrapText="1"/>
    </xf>
    <xf numFmtId="0" fontId="5" fillId="0" borderId="0" xfId="0" applyFont="1" applyAlignment="1">
      <alignment vertical="top"/>
    </xf>
    <xf numFmtId="49" fontId="5" fillId="0" borderId="0" xfId="0" applyNumberFormat="1" applyFont="1" applyAlignment="1">
      <alignment vertical="top"/>
    </xf>
    <xf numFmtId="0" fontId="5" fillId="3" borderId="30" xfId="0" applyFont="1" applyFill="1" applyBorder="1" applyAlignment="1">
      <alignment vertical="center" wrapText="1"/>
    </xf>
    <xf numFmtId="49" fontId="5" fillId="0" borderId="0" xfId="0" applyNumberFormat="1" applyFont="1" applyAlignment="1">
      <alignment horizontal="left" vertical="top"/>
    </xf>
    <xf numFmtId="0" fontId="5" fillId="3" borderId="31" xfId="0" applyFont="1" applyFill="1" applyBorder="1" applyAlignment="1">
      <alignment vertical="center" wrapText="1"/>
    </xf>
    <xf numFmtId="0" fontId="5" fillId="3" borderId="6" xfId="0" applyFont="1" applyFill="1" applyBorder="1" applyAlignment="1">
      <alignment horizontal="left" vertical="center" wrapText="1"/>
    </xf>
    <xf numFmtId="0" fontId="4" fillId="0" borderId="0" xfId="0" applyFont="1" applyAlignment="1">
      <alignment horizontal="right" vertical="top" wrapText="1"/>
    </xf>
    <xf numFmtId="164" fontId="7" fillId="0" borderId="0" xfId="0" applyNumberFormat="1" applyFont="1" applyAlignment="1">
      <alignment vertical="center"/>
    </xf>
    <xf numFmtId="0" fontId="5" fillId="0" borderId="0" xfId="0" applyFont="1" applyAlignment="1">
      <alignment vertical="center" wrapText="1"/>
    </xf>
    <xf numFmtId="164" fontId="7" fillId="0" borderId="0" xfId="0" applyNumberFormat="1" applyFont="1" applyAlignment="1">
      <alignment vertical="center" wrapText="1"/>
    </xf>
    <xf numFmtId="0" fontId="5" fillId="0" borderId="0" xfId="0" applyFont="1" applyAlignment="1">
      <alignment horizontal="left" vertical="center" wrapText="1"/>
    </xf>
    <xf numFmtId="0" fontId="5" fillId="3" borderId="35" xfId="0" applyFont="1" applyFill="1" applyBorder="1" applyAlignment="1">
      <alignment vertical="center" wrapText="1"/>
    </xf>
    <xf numFmtId="0" fontId="5" fillId="3" borderId="40" xfId="0" applyFont="1" applyFill="1" applyBorder="1" applyAlignment="1">
      <alignment horizontal="left" vertical="center" wrapText="1"/>
    </xf>
    <xf numFmtId="0" fontId="5" fillId="0" borderId="41" xfId="0" applyFont="1" applyBorder="1" applyAlignment="1">
      <alignment horizontal="left" vertical="top" wrapText="1"/>
    </xf>
    <xf numFmtId="0" fontId="5" fillId="0" borderId="43" xfId="0" applyFont="1" applyBorder="1" applyAlignment="1">
      <alignment horizontal="left" vertical="top" wrapText="1"/>
    </xf>
    <xf numFmtId="0" fontId="5" fillId="0" borderId="44" xfId="0" applyFont="1" applyBorder="1" applyAlignment="1">
      <alignment horizontal="left" vertical="top" wrapText="1"/>
    </xf>
    <xf numFmtId="0" fontId="5" fillId="0" borderId="45" xfId="0" applyFont="1" applyBorder="1" applyAlignment="1">
      <alignment horizontal="left" vertical="top" wrapText="1"/>
    </xf>
    <xf numFmtId="0" fontId="5" fillId="0" borderId="50" xfId="0" applyFont="1" applyBorder="1" applyAlignment="1">
      <alignment horizontal="left" vertical="top" wrapText="1"/>
    </xf>
    <xf numFmtId="0" fontId="5" fillId="0" borderId="53" xfId="0" applyFont="1" applyBorder="1" applyAlignment="1">
      <alignment horizontal="left" vertical="top" wrapText="1"/>
    </xf>
    <xf numFmtId="0" fontId="5" fillId="3" borderId="57" xfId="0" applyFont="1" applyFill="1" applyBorder="1" applyAlignment="1">
      <alignment horizontal="left" vertical="center" wrapText="1"/>
    </xf>
    <xf numFmtId="0" fontId="4" fillId="2" borderId="58" xfId="2" applyFill="1" applyBorder="1" applyAlignment="1">
      <alignment horizontal="left" vertical="top" wrapText="1"/>
    </xf>
    <xf numFmtId="0" fontId="4" fillId="0" borderId="14" xfId="2" applyBorder="1" applyAlignment="1">
      <alignment vertical="top" wrapText="1"/>
    </xf>
    <xf numFmtId="0" fontId="5" fillId="0" borderId="0" xfId="0" applyFont="1" applyAlignment="1">
      <alignment horizontal="left" vertical="top" wrapText="1"/>
    </xf>
    <xf numFmtId="0" fontId="18" fillId="0" borderId="0" xfId="3" applyFont="1" applyBorder="1" applyAlignment="1">
      <alignment horizontal="center" vertical="top"/>
    </xf>
    <xf numFmtId="165" fontId="19" fillId="0" borderId="0" xfId="0" applyNumberFormat="1" applyFont="1" applyAlignment="1">
      <alignment horizontal="center" vertical="top"/>
    </xf>
    <xf numFmtId="0" fontId="17" fillId="0" borderId="0" xfId="4" applyBorder="1" applyAlignment="1">
      <alignment horizontal="center" vertical="top"/>
    </xf>
    <xf numFmtId="2" fontId="18" fillId="0" borderId="0" xfId="3" applyNumberFormat="1" applyFont="1" applyBorder="1" applyAlignment="1">
      <alignment horizontal="center" vertical="top" wrapText="1"/>
    </xf>
    <xf numFmtId="166" fontId="19" fillId="2" borderId="0" xfId="0" applyNumberFormat="1" applyFont="1" applyFill="1" applyAlignment="1">
      <alignment horizontal="center" vertical="top"/>
    </xf>
    <xf numFmtId="166" fontId="19" fillId="0" borderId="0" xfId="0" applyNumberFormat="1" applyFont="1" applyAlignment="1">
      <alignment horizontal="center" vertical="top"/>
    </xf>
    <xf numFmtId="0" fontId="18" fillId="0" borderId="0" xfId="3" applyFont="1" applyBorder="1" applyAlignment="1">
      <alignment horizontal="center" vertical="top" wrapText="1"/>
    </xf>
    <xf numFmtId="167" fontId="19" fillId="2" borderId="0" xfId="0" applyNumberFormat="1" applyFont="1" applyFill="1" applyAlignment="1">
      <alignment horizontal="center" vertical="top"/>
    </xf>
    <xf numFmtId="165" fontId="18" fillId="0" borderId="0" xfId="3" applyNumberFormat="1" applyFont="1" applyBorder="1" applyAlignment="1">
      <alignment horizontal="center" vertical="top" wrapText="1"/>
    </xf>
    <xf numFmtId="165" fontId="19" fillId="2" borderId="0" xfId="0" applyNumberFormat="1" applyFont="1" applyFill="1" applyAlignment="1">
      <alignment horizontal="center" vertical="top"/>
    </xf>
    <xf numFmtId="0" fontId="4" fillId="0" borderId="1" xfId="0" applyFont="1" applyBorder="1" applyAlignment="1">
      <alignment horizontal="left" vertical="center" wrapText="1" indent="1"/>
    </xf>
    <xf numFmtId="44" fontId="4" fillId="0" borderId="1" xfId="1" applyFont="1" applyFill="1" applyBorder="1" applyAlignment="1">
      <alignment horizontal="left" vertical="center" indent="1"/>
    </xf>
    <xf numFmtId="0" fontId="4" fillId="0" borderId="69" xfId="0" applyFont="1" applyBorder="1" applyAlignment="1">
      <alignment horizontal="left" vertical="center" wrapText="1" indent="1"/>
    </xf>
    <xf numFmtId="44" fontId="4" fillId="0" borderId="69" xfId="1" applyFont="1" applyFill="1" applyBorder="1" applyAlignment="1">
      <alignment horizontal="left" vertical="center" indent="1"/>
    </xf>
    <xf numFmtId="0" fontId="13" fillId="5" borderId="27" xfId="0" applyFont="1" applyFill="1" applyBorder="1" applyAlignment="1">
      <alignment horizontal="left" vertical="center" wrapText="1" indent="1"/>
    </xf>
    <xf numFmtId="0" fontId="4" fillId="0" borderId="40" xfId="0" applyFont="1" applyBorder="1" applyAlignment="1">
      <alignment horizontal="left" vertical="center" wrapText="1" indent="1"/>
    </xf>
    <xf numFmtId="0" fontId="4" fillId="0" borderId="70" xfId="0" applyFont="1" applyBorder="1" applyAlignment="1">
      <alignment horizontal="left" vertical="center" wrapText="1" indent="1"/>
    </xf>
    <xf numFmtId="0" fontId="4" fillId="7" borderId="71" xfId="0" applyFont="1" applyFill="1" applyBorder="1" applyAlignment="1">
      <alignment horizontal="left" vertical="center" wrapText="1" indent="1"/>
    </xf>
    <xf numFmtId="0" fontId="4" fillId="0" borderId="43" xfId="0" applyFont="1" applyBorder="1" applyAlignment="1">
      <alignment horizontal="left" vertical="center" wrapText="1" indent="1"/>
    </xf>
    <xf numFmtId="0" fontId="4" fillId="6" borderId="47" xfId="0" applyFont="1" applyFill="1" applyBorder="1" applyAlignment="1">
      <alignment horizontal="left" vertical="center" wrapText="1" indent="1"/>
    </xf>
    <xf numFmtId="49" fontId="4" fillId="0" borderId="72" xfId="1" applyNumberFormat="1" applyFont="1" applyFill="1" applyBorder="1" applyAlignment="1">
      <alignment horizontal="left" vertical="center" wrapText="1" indent="1"/>
    </xf>
    <xf numFmtId="49" fontId="4" fillId="0" borderId="1" xfId="1" applyNumberFormat="1" applyFont="1" applyFill="1" applyBorder="1" applyAlignment="1">
      <alignment horizontal="left" vertical="center" wrapText="1" indent="1"/>
    </xf>
    <xf numFmtId="0" fontId="5" fillId="3" borderId="27" xfId="0" applyFont="1" applyFill="1" applyBorder="1" applyAlignment="1">
      <alignment horizontal="left" vertical="center" wrapText="1"/>
    </xf>
    <xf numFmtId="0" fontId="5" fillId="3" borderId="7" xfId="0" applyFont="1" applyFill="1" applyBorder="1" applyAlignment="1">
      <alignment horizontal="left" vertical="center" wrapText="1"/>
    </xf>
    <xf numFmtId="0" fontId="4" fillId="0" borderId="59" xfId="2" applyBorder="1" applyAlignment="1">
      <alignment horizontal="left" vertical="top" wrapText="1"/>
    </xf>
    <xf numFmtId="0" fontId="4" fillId="0" borderId="58" xfId="2" applyBorder="1" applyAlignment="1">
      <alignment horizontal="left" vertical="top" wrapText="1"/>
    </xf>
    <xf numFmtId="0" fontId="4" fillId="0" borderId="16" xfId="2" applyBorder="1" applyAlignment="1">
      <alignment horizontal="left" vertical="top" wrapText="1"/>
    </xf>
    <xf numFmtId="0" fontId="4" fillId="0" borderId="13" xfId="2" applyBorder="1" applyAlignment="1">
      <alignment horizontal="left" vertical="top" wrapText="1"/>
    </xf>
    <xf numFmtId="0" fontId="4" fillId="0" borderId="14" xfId="2" applyBorder="1" applyAlignment="1">
      <alignment horizontal="left" vertical="top" wrapText="1"/>
    </xf>
    <xf numFmtId="0" fontId="4" fillId="0" borderId="12" xfId="2" applyBorder="1" applyAlignment="1">
      <alignment horizontal="left" vertical="top" wrapText="1"/>
    </xf>
    <xf numFmtId="0" fontId="5" fillId="3" borderId="14"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4" fillId="0" borderId="0" xfId="0" quotePrefix="1" applyFont="1" applyAlignment="1">
      <alignment horizontal="right" vertical="top" wrapText="1"/>
    </xf>
    <xf numFmtId="0" fontId="4" fillId="2" borderId="1" xfId="0" applyFont="1" applyFill="1" applyBorder="1" applyAlignment="1">
      <alignment horizontal="left" vertical="top" wrapText="1"/>
    </xf>
    <xf numFmtId="164" fontId="7" fillId="3" borderId="34" xfId="0" applyNumberFormat="1" applyFont="1" applyFill="1" applyBorder="1" applyAlignment="1" applyProtection="1">
      <alignment horizontal="center" vertical="center"/>
      <protection hidden="1"/>
    </xf>
    <xf numFmtId="164" fontId="5" fillId="3" borderId="34" xfId="0" applyNumberFormat="1" applyFont="1" applyFill="1" applyBorder="1" applyAlignment="1" applyProtection="1">
      <alignment horizontal="center" vertical="center" wrapText="1"/>
      <protection hidden="1"/>
    </xf>
    <xf numFmtId="0" fontId="4" fillId="4" borderId="41" xfId="0" applyFont="1" applyFill="1" applyBorder="1" applyAlignment="1" applyProtection="1">
      <alignment horizontal="left" vertical="top" wrapText="1"/>
      <protection hidden="1"/>
    </xf>
    <xf numFmtId="0" fontId="4" fillId="4" borderId="62" xfId="0" applyFont="1" applyFill="1" applyBorder="1" applyAlignment="1" applyProtection="1">
      <alignment horizontal="left" vertical="center" wrapText="1"/>
      <protection hidden="1"/>
    </xf>
    <xf numFmtId="0" fontId="4" fillId="4" borderId="65" xfId="0" applyFont="1" applyFill="1" applyBorder="1" applyAlignment="1" applyProtection="1">
      <alignment horizontal="left" vertical="center" wrapText="1"/>
      <protection hidden="1"/>
    </xf>
    <xf numFmtId="0" fontId="4" fillId="4" borderId="66" xfId="0" applyFont="1" applyFill="1" applyBorder="1" applyAlignment="1" applyProtection="1">
      <alignment horizontal="left" vertical="center" wrapText="1"/>
      <protection hidden="1"/>
    </xf>
    <xf numFmtId="164" fontId="4" fillId="4" borderId="62" xfId="0" applyNumberFormat="1" applyFont="1" applyFill="1" applyBorder="1" applyAlignment="1" applyProtection="1">
      <alignment horizontal="left" vertical="center" wrapText="1"/>
      <protection hidden="1"/>
    </xf>
    <xf numFmtId="0" fontId="4" fillId="4" borderId="44" xfId="0" applyFont="1" applyFill="1" applyBorder="1" applyAlignment="1" applyProtection="1">
      <alignment horizontal="left" vertical="center" wrapText="1"/>
      <protection hidden="1"/>
    </xf>
    <xf numFmtId="0" fontId="4" fillId="0" borderId="0" xfId="0" applyFont="1" applyAlignment="1" applyProtection="1">
      <alignment horizontal="right" vertical="center" wrapText="1"/>
      <protection hidden="1"/>
    </xf>
    <xf numFmtId="164" fontId="5" fillId="4" borderId="61" xfId="0" applyNumberFormat="1" applyFont="1" applyFill="1" applyBorder="1" applyAlignment="1" applyProtection="1">
      <alignment horizontal="right" vertical="center" wrapText="1"/>
      <protection hidden="1"/>
    </xf>
    <xf numFmtId="164" fontId="5" fillId="4" borderId="62" xfId="0" applyNumberFormat="1" applyFont="1" applyFill="1" applyBorder="1" applyAlignment="1" applyProtection="1">
      <alignment horizontal="right" vertical="center" wrapText="1"/>
      <protection hidden="1"/>
    </xf>
    <xf numFmtId="2" fontId="5" fillId="4" borderId="52" xfId="0" applyNumberFormat="1" applyFont="1" applyFill="1" applyBorder="1" applyAlignment="1" applyProtection="1">
      <alignment horizontal="right" vertical="center" wrapText="1"/>
      <protection hidden="1"/>
    </xf>
    <xf numFmtId="164" fontId="5" fillId="2" borderId="0" xfId="1" applyNumberFormat="1" applyFont="1" applyFill="1" applyBorder="1" applyAlignment="1" applyProtection="1">
      <alignment horizontal="right" vertical="center"/>
      <protection hidden="1"/>
    </xf>
    <xf numFmtId="0" fontId="4" fillId="4" borderId="34" xfId="0" applyFont="1" applyFill="1" applyBorder="1" applyAlignment="1" applyProtection="1">
      <alignment horizontal="left" vertical="top" wrapText="1"/>
      <protection hidden="1"/>
    </xf>
    <xf numFmtId="0" fontId="4" fillId="4" borderId="61" xfId="0" applyFont="1" applyFill="1" applyBorder="1" applyAlignment="1" applyProtection="1">
      <alignment horizontal="left" vertical="top" wrapText="1"/>
      <protection hidden="1"/>
    </xf>
    <xf numFmtId="0" fontId="4" fillId="4" borderId="8" xfId="0" applyFont="1" applyFill="1" applyBorder="1" applyAlignment="1" applyProtection="1">
      <alignment horizontal="left" vertical="top" wrapText="1"/>
      <protection hidden="1"/>
    </xf>
    <xf numFmtId="0" fontId="4" fillId="4" borderId="62" xfId="0" applyFont="1" applyFill="1" applyBorder="1" applyAlignment="1" applyProtection="1">
      <alignment horizontal="left" vertical="top" wrapText="1"/>
      <protection hidden="1"/>
    </xf>
    <xf numFmtId="0" fontId="4" fillId="4" borderId="63" xfId="0" applyFont="1" applyFill="1" applyBorder="1" applyAlignment="1" applyProtection="1">
      <alignment horizontal="left" vertical="top" wrapText="1"/>
      <protection hidden="1"/>
    </xf>
    <xf numFmtId="0" fontId="4" fillId="4" borderId="64" xfId="0" applyFont="1" applyFill="1" applyBorder="1" applyAlignment="1" applyProtection="1">
      <alignment horizontal="left" vertical="top" wrapText="1"/>
      <protection hidden="1"/>
    </xf>
    <xf numFmtId="0" fontId="4" fillId="4" borderId="67" xfId="0" applyFont="1" applyFill="1" applyBorder="1" applyAlignment="1" applyProtection="1">
      <alignment horizontal="left" vertical="top" wrapText="1"/>
      <protection hidden="1"/>
    </xf>
    <xf numFmtId="0" fontId="4" fillId="0" borderId="0" xfId="0" applyFont="1" applyAlignment="1" applyProtection="1">
      <alignment horizontal="right" vertical="center"/>
      <protection hidden="1"/>
    </xf>
    <xf numFmtId="164" fontId="4" fillId="4" borderId="61" xfId="0" applyNumberFormat="1" applyFont="1" applyFill="1" applyBorder="1" applyAlignment="1" applyProtection="1">
      <alignment horizontal="right" vertical="center" wrapText="1"/>
      <protection hidden="1"/>
    </xf>
    <xf numFmtId="164" fontId="4" fillId="4" borderId="63" xfId="0" applyNumberFormat="1" applyFont="1" applyFill="1" applyBorder="1" applyAlignment="1" applyProtection="1">
      <alignment horizontal="right" vertical="center" wrapText="1"/>
      <protection hidden="1"/>
    </xf>
    <xf numFmtId="164" fontId="4" fillId="4" borderId="62" xfId="0" applyNumberFormat="1" applyFont="1" applyFill="1" applyBorder="1" applyAlignment="1" applyProtection="1">
      <alignment horizontal="right" vertical="center" wrapText="1"/>
      <protection hidden="1"/>
    </xf>
    <xf numFmtId="164" fontId="4" fillId="4" borderId="52" xfId="0" applyNumberFormat="1" applyFont="1" applyFill="1" applyBorder="1" applyAlignment="1" applyProtection="1">
      <alignment horizontal="right" vertical="center" wrapText="1"/>
      <protection hidden="1"/>
    </xf>
    <xf numFmtId="0" fontId="4" fillId="0" borderId="0" xfId="0" applyFont="1" applyAlignment="1" applyProtection="1">
      <alignment horizontal="right" wrapText="1"/>
      <protection hidden="1"/>
    </xf>
    <xf numFmtId="164" fontId="5" fillId="2" borderId="0" xfId="1" applyNumberFormat="1" applyFont="1" applyFill="1" applyBorder="1" applyAlignment="1" applyProtection="1">
      <alignment horizontal="right" vertical="top"/>
      <protection hidden="1"/>
    </xf>
    <xf numFmtId="0" fontId="4" fillId="0" borderId="0" xfId="0" applyFont="1" applyAlignment="1" applyProtection="1">
      <alignment horizontal="right"/>
      <protection hidden="1"/>
    </xf>
    <xf numFmtId="0" fontId="4" fillId="4" borderId="73" xfId="0" applyFont="1" applyFill="1" applyBorder="1" applyAlignment="1" applyProtection="1">
      <alignment horizontal="left" vertical="top" wrapText="1"/>
      <protection hidden="1"/>
    </xf>
    <xf numFmtId="0" fontId="4" fillId="4" borderId="65" xfId="0" applyFont="1" applyFill="1" applyBorder="1" applyAlignment="1" applyProtection="1">
      <alignment horizontal="left" vertical="top" wrapText="1"/>
      <protection hidden="1"/>
    </xf>
    <xf numFmtId="0" fontId="4" fillId="4" borderId="66" xfId="0" applyFont="1" applyFill="1" applyBorder="1" applyAlignment="1" applyProtection="1">
      <alignment horizontal="left" vertical="top" wrapText="1"/>
      <protection hidden="1"/>
    </xf>
    <xf numFmtId="164" fontId="4" fillId="4" borderId="62" xfId="0" applyNumberFormat="1" applyFont="1" applyFill="1" applyBorder="1" applyAlignment="1" applyProtection="1">
      <alignment horizontal="left" vertical="top" wrapText="1"/>
      <protection hidden="1"/>
    </xf>
    <xf numFmtId="164" fontId="5" fillId="4" borderId="63" xfId="0" applyNumberFormat="1" applyFont="1" applyFill="1" applyBorder="1" applyAlignment="1" applyProtection="1">
      <alignment horizontal="right" vertical="center" wrapText="1"/>
      <protection hidden="1"/>
    </xf>
    <xf numFmtId="3" fontId="4" fillId="4" borderId="8" xfId="0" applyNumberFormat="1" applyFont="1" applyFill="1" applyBorder="1" applyAlignment="1" applyProtection="1">
      <alignment horizontal="left" vertical="top" wrapText="1"/>
      <protection hidden="1"/>
    </xf>
    <xf numFmtId="164" fontId="4" fillId="4" borderId="61" xfId="0" applyNumberFormat="1" applyFont="1" applyFill="1" applyBorder="1" applyAlignment="1" applyProtection="1">
      <alignment horizontal="right" vertical="top" wrapText="1"/>
      <protection hidden="1"/>
    </xf>
    <xf numFmtId="164" fontId="4" fillId="4" borderId="63" xfId="0" applyNumberFormat="1" applyFont="1" applyFill="1" applyBorder="1" applyAlignment="1" applyProtection="1">
      <alignment horizontal="right" vertical="top" wrapText="1"/>
      <protection hidden="1"/>
    </xf>
    <xf numFmtId="164" fontId="4" fillId="4" borderId="62" xfId="0" applyNumberFormat="1" applyFont="1" applyFill="1" applyBorder="1" applyAlignment="1" applyProtection="1">
      <alignment horizontal="right" vertical="top" wrapText="1"/>
      <protection hidden="1"/>
    </xf>
    <xf numFmtId="164" fontId="4" fillId="4" borderId="74" xfId="0" applyNumberFormat="1" applyFont="1" applyFill="1" applyBorder="1" applyAlignment="1" applyProtection="1">
      <alignment horizontal="right" vertical="top" wrapText="1"/>
      <protection hidden="1"/>
    </xf>
    <xf numFmtId="164" fontId="4" fillId="4" borderId="52" xfId="0" applyNumberFormat="1" applyFont="1" applyFill="1" applyBorder="1" applyAlignment="1" applyProtection="1">
      <alignment horizontal="right" vertical="top" wrapText="1"/>
      <protection hidden="1"/>
    </xf>
    <xf numFmtId="0" fontId="4" fillId="4" borderId="52" xfId="0" applyFont="1" applyFill="1" applyBorder="1" applyAlignment="1" applyProtection="1">
      <alignment horizontal="left" vertical="top" wrapText="1"/>
      <protection hidden="1"/>
    </xf>
    <xf numFmtId="2" fontId="4" fillId="0" borderId="0" xfId="0" applyNumberFormat="1" applyFont="1" applyAlignment="1">
      <alignment horizontal="left" vertical="center" wrapText="1"/>
    </xf>
    <xf numFmtId="0" fontId="4" fillId="0" borderId="0" xfId="0" applyFont="1" applyProtection="1">
      <protection hidden="1"/>
    </xf>
    <xf numFmtId="49" fontId="5" fillId="0" borderId="0" xfId="0" applyNumberFormat="1" applyFont="1" applyAlignment="1" applyProtection="1">
      <alignment vertical="top"/>
      <protection hidden="1"/>
    </xf>
    <xf numFmtId="164" fontId="5" fillId="2" borderId="0" xfId="0" applyNumberFormat="1" applyFont="1" applyFill="1" applyAlignment="1" applyProtection="1">
      <alignment vertical="center" wrapText="1"/>
      <protection hidden="1"/>
    </xf>
    <xf numFmtId="2" fontId="4" fillId="0" borderId="0" xfId="0" applyNumberFormat="1" applyFont="1" applyAlignment="1" applyProtection="1">
      <alignment horizontal="left" vertical="center" wrapText="1"/>
      <protection hidden="1"/>
    </xf>
    <xf numFmtId="0" fontId="4" fillId="0" borderId="0" xfId="0" applyFont="1" applyAlignment="1" applyProtection="1">
      <alignment vertical="center"/>
      <protection hidden="1"/>
    </xf>
    <xf numFmtId="49" fontId="5" fillId="0" borderId="0" xfId="0" applyNumberFormat="1" applyFont="1" applyAlignment="1" applyProtection="1">
      <alignment vertical="center"/>
      <protection hidden="1"/>
    </xf>
    <xf numFmtId="49" fontId="5" fillId="0" borderId="0" xfId="0" applyNumberFormat="1" applyFont="1" applyAlignment="1" applyProtection="1">
      <alignment horizontal="left" vertical="top"/>
      <protection hidden="1"/>
    </xf>
    <xf numFmtId="165" fontId="20" fillId="2" borderId="0" xfId="0" applyNumberFormat="1" applyFont="1" applyFill="1" applyAlignment="1">
      <alignment horizontal="center" vertical="top"/>
    </xf>
    <xf numFmtId="0" fontId="2" fillId="0" borderId="0" xfId="0" applyFont="1" applyAlignment="1">
      <alignment horizontal="center" vertical="center" wrapText="1"/>
    </xf>
    <xf numFmtId="0" fontId="7" fillId="0" borderId="0" xfId="0" applyFont="1" applyAlignment="1">
      <alignment horizontal="left" vertical="top" wrapText="1"/>
    </xf>
    <xf numFmtId="0" fontId="4" fillId="0" borderId="30" xfId="0" applyFont="1" applyBorder="1" applyAlignment="1">
      <alignment horizontal="left" vertical="center" wrapText="1" indent="1"/>
    </xf>
    <xf numFmtId="0" fontId="4" fillId="0" borderId="31" xfId="0" applyFont="1" applyBorder="1" applyAlignment="1">
      <alignment horizontal="left" vertical="center" wrapText="1" indent="1"/>
    </xf>
    <xf numFmtId="0" fontId="4" fillId="0" borderId="35" xfId="0" applyFont="1" applyBorder="1" applyAlignment="1">
      <alignment horizontal="left" vertical="center" wrapText="1" indent="1"/>
    </xf>
    <xf numFmtId="0" fontId="4" fillId="0" borderId="0" xfId="0" applyFont="1" applyAlignment="1">
      <alignment horizontal="left" vertical="top" wrapText="1"/>
    </xf>
    <xf numFmtId="0" fontId="4" fillId="0" borderId="27" xfId="0" applyFont="1" applyBorder="1" applyAlignment="1">
      <alignment horizontal="right" vertical="top" wrapText="1"/>
    </xf>
    <xf numFmtId="0" fontId="4" fillId="0" borderId="7" xfId="0" applyFont="1" applyBorder="1" applyAlignment="1">
      <alignment horizontal="right" vertical="top" wrapText="1"/>
    </xf>
    <xf numFmtId="0" fontId="4" fillId="0" borderId="27" xfId="0" quotePrefix="1" applyFont="1" applyBorder="1" applyAlignment="1">
      <alignment horizontal="right" vertical="top" wrapText="1"/>
    </xf>
    <xf numFmtId="0" fontId="4" fillId="0" borderId="7" xfId="0" quotePrefix="1" applyFont="1" applyBorder="1" applyAlignment="1">
      <alignment horizontal="right" vertical="top" wrapText="1"/>
    </xf>
    <xf numFmtId="0" fontId="4" fillId="0" borderId="59" xfId="2" applyBorder="1" applyAlignment="1">
      <alignment horizontal="left" vertical="top" wrapText="1"/>
    </xf>
    <xf numFmtId="0" fontId="4" fillId="0" borderId="58" xfId="2" applyBorder="1" applyAlignment="1">
      <alignment horizontal="left" vertical="top" wrapText="1"/>
    </xf>
    <xf numFmtId="0" fontId="4" fillId="0" borderId="16" xfId="2" applyBorder="1" applyAlignment="1">
      <alignment horizontal="left" vertical="top" wrapText="1"/>
    </xf>
    <xf numFmtId="0" fontId="4" fillId="0" borderId="13" xfId="2" applyBorder="1" applyAlignment="1">
      <alignment horizontal="left" vertical="top" wrapText="1"/>
    </xf>
    <xf numFmtId="0" fontId="4" fillId="0" borderId="24" xfId="0" applyFont="1" applyBorder="1" applyAlignment="1">
      <alignment horizontal="right" vertical="top" wrapText="1"/>
    </xf>
    <xf numFmtId="0" fontId="4" fillId="0" borderId="55" xfId="0" applyFont="1" applyBorder="1" applyAlignment="1">
      <alignment horizontal="right" vertical="top" wrapText="1"/>
    </xf>
    <xf numFmtId="0" fontId="4" fillId="0" borderId="18" xfId="0" applyFont="1" applyBorder="1" applyAlignment="1">
      <alignment horizontal="right" vertical="top" wrapText="1"/>
    </xf>
    <xf numFmtId="0" fontId="4" fillId="0" borderId="9" xfId="0" applyFont="1" applyBorder="1" applyAlignment="1">
      <alignment horizontal="right" vertical="top" wrapText="1"/>
    </xf>
    <xf numFmtId="0" fontId="4" fillId="0" borderId="42" xfId="2" applyBorder="1" applyAlignment="1">
      <alignment horizontal="left" vertical="top" wrapText="1"/>
    </xf>
    <xf numFmtId="0" fontId="4" fillId="0" borderId="10" xfId="2" applyBorder="1" applyAlignment="1">
      <alignment horizontal="left" vertical="top" wrapText="1"/>
    </xf>
    <xf numFmtId="0" fontId="4" fillId="0" borderId="2" xfId="0" applyFont="1" applyBorder="1" applyAlignment="1">
      <alignment horizontal="right" vertical="top" wrapText="1"/>
    </xf>
    <xf numFmtId="0" fontId="4" fillId="0" borderId="37" xfId="0" applyFont="1" applyBorder="1" applyAlignment="1">
      <alignment horizontal="right" vertical="top" wrapText="1"/>
    </xf>
    <xf numFmtId="0" fontId="5" fillId="3" borderId="17" xfId="0" applyFont="1" applyFill="1" applyBorder="1" applyAlignment="1">
      <alignment horizontal="left" vertical="center" wrapText="1"/>
    </xf>
    <xf numFmtId="0" fontId="5" fillId="3" borderId="48" xfId="0" applyFont="1" applyFill="1" applyBorder="1" applyAlignment="1">
      <alignment horizontal="left" vertical="center" wrapText="1"/>
    </xf>
    <xf numFmtId="0" fontId="4" fillId="0" borderId="18" xfId="0" quotePrefix="1" applyFont="1" applyBorder="1" applyAlignment="1">
      <alignment horizontal="right" vertical="top" wrapText="1"/>
    </xf>
    <xf numFmtId="0" fontId="4" fillId="0" borderId="9" xfId="0" quotePrefix="1" applyFont="1" applyBorder="1" applyAlignment="1">
      <alignment horizontal="right" vertical="top" wrapText="1"/>
    </xf>
    <xf numFmtId="0" fontId="4" fillId="0" borderId="43" xfId="2" applyBorder="1" applyAlignment="1">
      <alignment horizontal="left" vertical="top" wrapText="1"/>
    </xf>
    <xf numFmtId="0" fontId="4" fillId="0" borderId="1" xfId="2" applyBorder="1" applyAlignment="1">
      <alignment horizontal="left" vertical="top" wrapText="1"/>
    </xf>
    <xf numFmtId="0" fontId="4" fillId="0" borderId="47" xfId="2" applyBorder="1" applyAlignment="1">
      <alignment horizontal="left" vertical="top" wrapText="1"/>
    </xf>
    <xf numFmtId="0" fontId="4" fillId="0" borderId="53" xfId="2" applyBorder="1" applyAlignment="1">
      <alignment horizontal="left" vertical="top" wrapText="1"/>
    </xf>
    <xf numFmtId="0" fontId="4" fillId="0" borderId="11" xfId="2" applyBorder="1" applyAlignment="1">
      <alignment horizontal="left" vertical="top" wrapText="1"/>
    </xf>
    <xf numFmtId="0" fontId="4" fillId="0" borderId="54" xfId="2" applyBorder="1" applyAlignment="1">
      <alignment horizontal="left" vertical="top" wrapText="1"/>
    </xf>
    <xf numFmtId="164" fontId="7" fillId="3" borderId="5" xfId="0" applyNumberFormat="1" applyFont="1" applyFill="1" applyBorder="1" applyAlignment="1">
      <alignment horizontal="left" vertical="center" wrapText="1"/>
    </xf>
    <xf numFmtId="164" fontId="7" fillId="3" borderId="6" xfId="0" applyNumberFormat="1" applyFont="1" applyFill="1" applyBorder="1" applyAlignment="1">
      <alignment horizontal="left" vertical="center" wrapText="1"/>
    </xf>
    <xf numFmtId="164" fontId="7" fillId="3" borderId="7" xfId="0" applyNumberFormat="1" applyFont="1" applyFill="1" applyBorder="1" applyAlignment="1">
      <alignment horizontal="left" vertical="center" wrapText="1"/>
    </xf>
    <xf numFmtId="0" fontId="4" fillId="2" borderId="50" xfId="2" applyFill="1" applyBorder="1" applyAlignment="1">
      <alignment horizontal="left" vertical="top" wrapText="1"/>
    </xf>
    <xf numFmtId="0" fontId="4" fillId="2" borderId="3" xfId="2" applyFill="1" applyBorder="1" applyAlignment="1">
      <alignment horizontal="left" vertical="top" wrapText="1"/>
    </xf>
    <xf numFmtId="0" fontId="4" fillId="2" borderId="49" xfId="2" applyFill="1" applyBorder="1" applyAlignment="1">
      <alignment horizontal="left" vertical="top" wrapText="1"/>
    </xf>
    <xf numFmtId="0" fontId="5" fillId="3" borderId="14"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3" borderId="15" xfId="0" applyFont="1" applyFill="1" applyBorder="1" applyAlignment="1">
      <alignment horizontal="left" vertical="center" wrapText="1"/>
    </xf>
    <xf numFmtId="0" fontId="4" fillId="0" borderId="4" xfId="0" applyFont="1" applyBorder="1" applyAlignment="1">
      <alignment horizontal="right" vertical="top" wrapText="1"/>
    </xf>
    <xf numFmtId="0" fontId="4" fillId="0" borderId="39" xfId="0" applyFont="1" applyBorder="1" applyAlignment="1">
      <alignment horizontal="right" vertical="top" wrapText="1"/>
    </xf>
    <xf numFmtId="0" fontId="4" fillId="0" borderId="20" xfId="0" applyFont="1" applyBorder="1" applyAlignment="1">
      <alignment horizontal="right" vertical="top" wrapText="1"/>
    </xf>
    <xf numFmtId="0" fontId="4" fillId="0" borderId="56" xfId="0" applyFont="1" applyBorder="1" applyAlignment="1">
      <alignment horizontal="right" vertical="top" wrapText="1"/>
    </xf>
    <xf numFmtId="0" fontId="4" fillId="0" borderId="14" xfId="2" applyBorder="1" applyAlignment="1">
      <alignment horizontal="left" vertical="top" wrapText="1"/>
    </xf>
    <xf numFmtId="0" fontId="4" fillId="0" borderId="12" xfId="2" applyBorder="1" applyAlignment="1">
      <alignment horizontal="left" vertical="top" wrapText="1"/>
    </xf>
    <xf numFmtId="0" fontId="5" fillId="3" borderId="27" xfId="0" applyFont="1" applyFill="1" applyBorder="1" applyAlignment="1">
      <alignment horizontal="left" vertical="center" wrapText="1"/>
    </xf>
    <xf numFmtId="0" fontId="5" fillId="3" borderId="7" xfId="0" applyFont="1" applyFill="1" applyBorder="1" applyAlignment="1">
      <alignment horizontal="left" vertical="center" wrapText="1"/>
    </xf>
    <xf numFmtId="0" fontId="4" fillId="0" borderId="26" xfId="0" applyFont="1" applyBorder="1" applyAlignment="1">
      <alignment horizontal="left" vertical="top" wrapText="1"/>
    </xf>
    <xf numFmtId="0" fontId="4" fillId="0" borderId="29" xfId="0" applyFont="1" applyBorder="1" applyAlignment="1">
      <alignment horizontal="left" vertical="top" wrapText="1"/>
    </xf>
    <xf numFmtId="0" fontId="4" fillId="0" borderId="46" xfId="0" applyFont="1" applyBorder="1" applyAlignment="1">
      <alignment horizontal="left" vertical="top" wrapText="1"/>
    </xf>
    <xf numFmtId="0" fontId="4" fillId="0" borderId="25" xfId="0" applyFont="1" applyBorder="1" applyAlignment="1">
      <alignment horizontal="left" vertical="top" wrapText="1"/>
    </xf>
    <xf numFmtId="0" fontId="4" fillId="0" borderId="28" xfId="0" applyFont="1" applyBorder="1" applyAlignment="1">
      <alignment horizontal="left" vertical="top" wrapText="1"/>
    </xf>
    <xf numFmtId="0" fontId="4" fillId="0" borderId="38" xfId="0" applyFont="1" applyBorder="1" applyAlignment="1">
      <alignment horizontal="left" vertical="top" wrapText="1"/>
    </xf>
    <xf numFmtId="164" fontId="7" fillId="3" borderId="5" xfId="0" applyNumberFormat="1" applyFont="1" applyFill="1" applyBorder="1" applyAlignment="1">
      <alignment horizontal="left" vertical="center"/>
    </xf>
    <xf numFmtId="164" fontId="7" fillId="3" borderId="6" xfId="0" applyNumberFormat="1" applyFont="1" applyFill="1" applyBorder="1" applyAlignment="1">
      <alignment horizontal="left" vertical="center"/>
    </xf>
    <xf numFmtId="164" fontId="7" fillId="3" borderId="7" xfId="0" applyNumberFormat="1" applyFont="1" applyFill="1" applyBorder="1" applyAlignment="1">
      <alignment horizontal="left" vertical="center"/>
    </xf>
    <xf numFmtId="0" fontId="4" fillId="0" borderId="24" xfId="0" applyFont="1" applyBorder="1" applyAlignment="1">
      <alignment horizontal="left" vertical="top" wrapText="1"/>
    </xf>
    <xf numFmtId="0" fontId="4" fillId="0" borderId="32" xfId="0" applyFont="1" applyBorder="1" applyAlignment="1">
      <alignment horizontal="left" vertical="top" wrapText="1"/>
    </xf>
    <xf numFmtId="0" fontId="4" fillId="0" borderId="55" xfId="0" applyFont="1" applyBorder="1" applyAlignment="1">
      <alignment horizontal="left" vertical="top" wrapText="1"/>
    </xf>
    <xf numFmtId="0" fontId="4" fillId="0" borderId="2" xfId="0" applyFont="1" applyBorder="1" applyAlignment="1">
      <alignment horizontal="left" vertical="top" wrapText="1"/>
    </xf>
    <xf numFmtId="0" fontId="4" fillId="0" borderId="19" xfId="0" applyFont="1" applyBorder="1" applyAlignment="1">
      <alignment horizontal="left" vertical="top" wrapText="1"/>
    </xf>
    <xf numFmtId="0" fontId="4" fillId="0" borderId="37" xfId="0" applyFont="1" applyBorder="1" applyAlignment="1">
      <alignment horizontal="left" vertical="top" wrapText="1"/>
    </xf>
    <xf numFmtId="0" fontId="4" fillId="2" borderId="20" xfId="1" applyNumberFormat="1" applyFont="1" applyFill="1" applyBorder="1" applyAlignment="1" applyProtection="1">
      <alignment horizontal="left" vertical="top" wrapText="1"/>
    </xf>
    <xf numFmtId="0" fontId="4" fillId="2" borderId="21" xfId="1" applyNumberFormat="1" applyFont="1" applyFill="1" applyBorder="1" applyAlignment="1" applyProtection="1">
      <alignment horizontal="left" vertical="top" wrapText="1"/>
    </xf>
    <xf numFmtId="0" fontId="4" fillId="2" borderId="56" xfId="1" applyNumberFormat="1" applyFont="1" applyFill="1" applyBorder="1" applyAlignment="1" applyProtection="1">
      <alignment horizontal="left" vertical="top" wrapText="1"/>
    </xf>
    <xf numFmtId="164" fontId="2" fillId="7" borderId="5" xfId="0" applyNumberFormat="1" applyFont="1" applyFill="1" applyBorder="1" applyAlignment="1">
      <alignment horizontal="center" vertical="center"/>
    </xf>
    <xf numFmtId="164" fontId="2" fillId="7" borderId="6" xfId="0" applyNumberFormat="1" applyFont="1" applyFill="1" applyBorder="1" applyAlignment="1">
      <alignment horizontal="center" vertical="center"/>
    </xf>
    <xf numFmtId="164" fontId="2" fillId="7" borderId="7"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wrapText="1"/>
    </xf>
    <xf numFmtId="164" fontId="3" fillId="3" borderId="6" xfId="0" applyNumberFormat="1"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0" fontId="4" fillId="0" borderId="22" xfId="0" applyFont="1" applyBorder="1" applyAlignment="1">
      <alignment horizontal="left" vertical="top" wrapText="1"/>
    </xf>
    <xf numFmtId="0" fontId="4" fillId="0" borderId="23" xfId="0" applyFont="1" applyBorder="1" applyAlignment="1">
      <alignment horizontal="left" vertical="top" wrapText="1"/>
    </xf>
    <xf numFmtId="0" fontId="4" fillId="0" borderId="36" xfId="0" applyFont="1" applyBorder="1" applyAlignment="1">
      <alignment horizontal="left" vertical="top" wrapText="1"/>
    </xf>
    <xf numFmtId="0" fontId="4" fillId="0" borderId="51" xfId="2" applyBorder="1" applyAlignment="1">
      <alignment horizontal="left" vertical="top" wrapText="1"/>
    </xf>
    <xf numFmtId="0" fontId="4" fillId="0" borderId="19" xfId="2" applyBorder="1" applyAlignment="1">
      <alignment horizontal="left" vertical="top" wrapText="1"/>
    </xf>
    <xf numFmtId="0" fontId="4" fillId="0" borderId="37" xfId="2" applyBorder="1" applyAlignment="1">
      <alignment horizontal="left" vertical="top" wrapText="1"/>
    </xf>
    <xf numFmtId="164" fontId="8" fillId="6" borderId="5" xfId="0" applyNumberFormat="1" applyFont="1" applyFill="1" applyBorder="1" applyAlignment="1">
      <alignment horizontal="center" vertical="center"/>
    </xf>
    <xf numFmtId="164" fontId="8" fillId="6" borderId="6" xfId="0" applyNumberFormat="1" applyFont="1" applyFill="1" applyBorder="1" applyAlignment="1">
      <alignment horizontal="center" vertical="center"/>
    </xf>
    <xf numFmtId="164" fontId="8" fillId="6" borderId="7" xfId="0" applyNumberFormat="1" applyFont="1" applyFill="1" applyBorder="1" applyAlignment="1">
      <alignment horizontal="center" vertical="center"/>
    </xf>
    <xf numFmtId="164" fontId="7" fillId="3" borderId="60" xfId="0" applyNumberFormat="1" applyFont="1" applyFill="1" applyBorder="1" applyAlignment="1">
      <alignment horizontal="left" vertical="center" wrapText="1"/>
    </xf>
    <xf numFmtId="164" fontId="7" fillId="3" borderId="33" xfId="0" applyNumberFormat="1" applyFont="1" applyFill="1" applyBorder="1" applyAlignment="1">
      <alignment horizontal="left" vertical="center" wrapText="1"/>
    </xf>
    <xf numFmtId="0" fontId="0" fillId="4" borderId="0" xfId="0" applyFill="1" applyAlignment="1">
      <alignment horizontal="left" vertical="top"/>
    </xf>
  </cellXfs>
  <cellStyles count="5">
    <cellStyle name="Currency" xfId="1" builtinId="4"/>
    <cellStyle name="Heading 3" xfId="3" builtinId="18"/>
    <cellStyle name="Hyperlink" xfId="4" builtinId="8"/>
    <cellStyle name="Normal" xfId="0" builtinId="0"/>
    <cellStyle name="Normal 2" xfId="2" xr:uid="{00000000-0005-0000-0000-000002000000}"/>
  </cellStyles>
  <dxfs count="29">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strike val="0"/>
      </font>
      <border>
        <left style="thick">
          <color auto="1"/>
        </left>
        <right style="thick">
          <color auto="1"/>
        </right>
        <top style="thick">
          <color auto="1"/>
        </top>
        <bottom style="thick">
          <color auto="1"/>
        </bottom>
        <vertical style="thick">
          <color auto="1"/>
        </vertical>
        <horizontal style="thick">
          <color auto="1"/>
        </horizontal>
      </border>
    </dxf>
  </dxfs>
  <tableStyles count="1" defaultTableStyle="TableStyleMedium2" defaultPivotStyle="PivotStyleLight16">
    <tableStyle name="Table Style 1" pivot="0" count="1" xr9:uid="{B9FEB1DA-0C09-4A65-BCE6-2B082CA14A37}">
      <tableStyleElement type="firstColumn" dxfId="28"/>
    </tableStyle>
  </tableStyles>
  <colors>
    <mruColors>
      <color rgb="FFFFFF66"/>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data.bls.gov/timeseries/WPU14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B1:G8"/>
  <sheetViews>
    <sheetView showGridLines="0" tabSelected="1" zoomScaleNormal="100" workbookViewId="0">
      <selection activeCell="B1" sqref="B1:G1"/>
    </sheetView>
  </sheetViews>
  <sheetFormatPr defaultColWidth="9.140625" defaultRowHeight="14.25" x14ac:dyDescent="0.25"/>
  <cols>
    <col min="1" max="1" width="2.5703125" style="6" customWidth="1"/>
    <col min="2" max="2" width="14.7109375" style="6" bestFit="1" customWidth="1"/>
    <col min="3" max="3" width="55.85546875" style="6" customWidth="1"/>
    <col min="4" max="4" width="31.7109375" style="6" customWidth="1"/>
    <col min="5" max="5" width="40.42578125" style="6" customWidth="1"/>
    <col min="6" max="6" width="13.5703125" style="6" customWidth="1"/>
    <col min="7" max="7" width="9.42578125" style="6" customWidth="1"/>
    <col min="8" max="16384" width="9.140625" style="6"/>
  </cols>
  <sheetData>
    <row r="1" spans="2:7" s="5" customFormat="1" ht="84" customHeight="1" x14ac:dyDescent="0.25">
      <c r="B1" s="130" t="s">
        <v>279</v>
      </c>
      <c r="C1" s="130"/>
      <c r="D1" s="130"/>
      <c r="E1" s="130"/>
      <c r="F1" s="130"/>
      <c r="G1" s="130"/>
    </row>
    <row r="2" spans="2:7" s="5" customFormat="1" ht="60" customHeight="1" x14ac:dyDescent="0.25">
      <c r="B2" s="130" t="s">
        <v>273</v>
      </c>
      <c r="C2" s="130"/>
      <c r="D2" s="130"/>
      <c r="E2" s="130"/>
      <c r="F2" s="130"/>
      <c r="G2" s="130"/>
    </row>
    <row r="3" spans="2:7" s="18" customFormat="1" ht="55.5" customHeight="1" x14ac:dyDescent="0.25">
      <c r="B3" s="135" t="s">
        <v>267</v>
      </c>
      <c r="C3" s="135"/>
      <c r="D3" s="135"/>
      <c r="E3" s="135"/>
      <c r="F3" s="135"/>
      <c r="G3" s="135"/>
    </row>
    <row r="4" spans="2:7" s="7" customFormat="1" ht="33.75" customHeight="1" thickBot="1" x14ac:dyDescent="0.3">
      <c r="B4" s="131" t="s">
        <v>15</v>
      </c>
      <c r="C4" s="131"/>
      <c r="D4" s="14"/>
      <c r="E4" s="14"/>
      <c r="F4" s="14"/>
      <c r="G4" s="14"/>
    </row>
    <row r="5" spans="2:7" ht="36" customHeight="1" thickBot="1" x14ac:dyDescent="0.3">
      <c r="B5" s="19" t="s">
        <v>176</v>
      </c>
      <c r="C5" s="20" t="s">
        <v>139</v>
      </c>
      <c r="D5" s="20" t="s">
        <v>169</v>
      </c>
      <c r="E5" s="61" t="s">
        <v>271</v>
      </c>
      <c r="F5" s="21" t="s">
        <v>18</v>
      </c>
      <c r="G5" s="21" t="s">
        <v>118</v>
      </c>
    </row>
    <row r="6" spans="2:7" s="4" customFormat="1" ht="26.25" thickBot="1" x14ac:dyDescent="0.3">
      <c r="B6" s="62" t="s">
        <v>268</v>
      </c>
      <c r="C6" s="132" t="s">
        <v>269</v>
      </c>
      <c r="D6" s="133"/>
      <c r="E6" s="133"/>
      <c r="F6" s="133"/>
      <c r="G6" s="134"/>
    </row>
    <row r="7" spans="2:7" s="4" customFormat="1" ht="179.25" thickTop="1" x14ac:dyDescent="0.25">
      <c r="B7" s="63" t="s">
        <v>223</v>
      </c>
      <c r="C7" s="59" t="s">
        <v>224</v>
      </c>
      <c r="D7" s="60" t="s">
        <v>206</v>
      </c>
      <c r="E7" s="67" t="s">
        <v>274</v>
      </c>
      <c r="F7" s="59" t="s">
        <v>66</v>
      </c>
      <c r="G7" s="64"/>
    </row>
    <row r="8" spans="2:7" s="4" customFormat="1" ht="178.5" x14ac:dyDescent="0.25">
      <c r="B8" s="65" t="s">
        <v>61</v>
      </c>
      <c r="C8" s="57" t="s">
        <v>138</v>
      </c>
      <c r="D8" s="58" t="s">
        <v>17</v>
      </c>
      <c r="E8" s="68" t="s">
        <v>274</v>
      </c>
      <c r="F8" s="57" t="s">
        <v>67</v>
      </c>
      <c r="G8" s="66"/>
    </row>
  </sheetData>
  <sheetProtection algorithmName="SHA-512" hashValue="/HzPu8iZNt1CzINY2Upvx04b5bHYCs2zf9vRaI3kHAdx+Z1hq11Ae2ZQdT8YeLfNdyhM3+XqNxdVgRS0N2jFCg==" saltValue="OPlvXGNHTP4lZWZO5xZdWw==" spinCount="100000" sheet="1" objects="1" scenarios="1"/>
  <mergeCells count="5">
    <mergeCell ref="B1:G1"/>
    <mergeCell ref="B4:C4"/>
    <mergeCell ref="C6:G6"/>
    <mergeCell ref="B2:G2"/>
    <mergeCell ref="B3:G3"/>
  </mergeCells>
  <pageMargins left="0.5" right="0.5" top="0.75" bottom="0.25" header="0.3" footer="0.3"/>
  <pageSetup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44438-D059-45C0-92A4-82308455C5EA}">
  <sheetPr>
    <tabColor rgb="FFCC66FF"/>
    <pageSetUpPr autoPageBreaks="0" fitToPage="1"/>
  </sheetPr>
  <dimension ref="A1:Q123"/>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7109375" style="101" customWidth="1"/>
    <col min="7" max="7" width="2.7109375" style="2" customWidth="1"/>
    <col min="8" max="16384" width="9.140625" style="2"/>
  </cols>
  <sheetData>
    <row r="1" spans="1:17" x14ac:dyDescent="0.2">
      <c r="A1" s="27" t="s">
        <v>278</v>
      </c>
      <c r="F1" s="126"/>
    </row>
    <row r="2" spans="1:17" s="24" customFormat="1" ht="13.5" thickBot="1" x14ac:dyDescent="0.3">
      <c r="A2" s="24" t="s">
        <v>273</v>
      </c>
      <c r="B2" s="25"/>
      <c r="C2" s="25"/>
      <c r="D2" s="25"/>
      <c r="E2" s="25"/>
      <c r="F2" s="127"/>
      <c r="G2" s="25"/>
      <c r="H2" s="25"/>
      <c r="I2" s="25"/>
      <c r="J2" s="25"/>
      <c r="K2" s="25"/>
      <c r="L2" s="25"/>
      <c r="M2" s="25"/>
      <c r="N2" s="25"/>
      <c r="O2" s="25"/>
      <c r="P2" s="25"/>
      <c r="Q2" s="25"/>
    </row>
    <row r="3" spans="1:17" ht="24" thickBot="1" x14ac:dyDescent="0.25">
      <c r="A3" s="197" t="s">
        <v>204</v>
      </c>
      <c r="B3" s="198"/>
      <c r="C3" s="198"/>
      <c r="D3" s="199"/>
      <c r="E3" s="9"/>
      <c r="F3" s="124"/>
      <c r="G3" s="9"/>
    </row>
    <row r="4" spans="1:17" ht="39.75" customHeight="1" thickBot="1" x14ac:dyDescent="0.25">
      <c r="A4" s="200" t="s">
        <v>205</v>
      </c>
      <c r="B4" s="201"/>
      <c r="C4" s="201"/>
      <c r="D4" s="202"/>
      <c r="E4" s="9"/>
      <c r="F4" s="124"/>
      <c r="G4" s="9"/>
    </row>
    <row r="5" spans="1:17" s="4" customFormat="1" ht="11.25" customHeight="1" thickBot="1" x14ac:dyDescent="0.3">
      <c r="A5" s="121"/>
      <c r="B5" s="121"/>
      <c r="C5" s="121"/>
      <c r="D5" s="121"/>
      <c r="E5" s="121"/>
      <c r="F5" s="125"/>
    </row>
    <row r="6" spans="1:17" s="8" customFormat="1" ht="16.5" customHeight="1" thickBot="1" x14ac:dyDescent="0.25">
      <c r="A6" s="185" t="s">
        <v>141</v>
      </c>
      <c r="B6" s="186"/>
      <c r="C6" s="186"/>
      <c r="D6" s="187"/>
      <c r="E6" s="31"/>
      <c r="F6" s="81" t="s">
        <v>270</v>
      </c>
      <c r="G6" s="31"/>
    </row>
    <row r="7" spans="1:17" s="4" customFormat="1" ht="15" customHeight="1" thickBot="1" x14ac:dyDescent="0.3">
      <c r="A7" s="36" t="s">
        <v>6</v>
      </c>
      <c r="B7" s="26" t="s">
        <v>155</v>
      </c>
      <c r="C7" s="28"/>
      <c r="D7" s="35"/>
      <c r="E7" s="32"/>
      <c r="F7" s="82" t="s">
        <v>206</v>
      </c>
      <c r="G7" s="32"/>
    </row>
    <row r="8" spans="1:17" ht="55.5" customHeight="1" thickTop="1" thickBot="1" x14ac:dyDescent="0.25">
      <c r="A8" s="37" t="s">
        <v>207</v>
      </c>
      <c r="B8" s="203" t="s">
        <v>221</v>
      </c>
      <c r="C8" s="204"/>
      <c r="D8" s="205"/>
      <c r="E8" s="13"/>
      <c r="F8" s="83" t="s">
        <v>249</v>
      </c>
      <c r="G8" s="13"/>
    </row>
    <row r="9" spans="1:17" s="8" customFormat="1" ht="44.25" customHeight="1" thickTop="1" thickBot="1" x14ac:dyDescent="0.25">
      <c r="A9" s="37" t="s">
        <v>127</v>
      </c>
      <c r="B9" s="203" t="s">
        <v>225</v>
      </c>
      <c r="C9" s="204"/>
      <c r="D9" s="205"/>
      <c r="E9" s="13"/>
      <c r="F9" s="83" t="s">
        <v>250</v>
      </c>
      <c r="G9" s="13"/>
    </row>
    <row r="10" spans="1:17" ht="12.75" customHeight="1" thickTop="1" x14ac:dyDescent="0.2">
      <c r="A10" s="38" t="s">
        <v>0</v>
      </c>
      <c r="B10" s="191" t="s">
        <v>144</v>
      </c>
      <c r="C10" s="192"/>
      <c r="D10" s="193"/>
      <c r="E10" s="13"/>
      <c r="F10" s="84" t="s">
        <v>208</v>
      </c>
      <c r="G10" s="13"/>
    </row>
    <row r="11" spans="1:17" x14ac:dyDescent="0.2">
      <c r="A11" s="38" t="s">
        <v>1</v>
      </c>
      <c r="B11" s="191" t="s">
        <v>143</v>
      </c>
      <c r="C11" s="192"/>
      <c r="D11" s="193"/>
      <c r="E11" s="13"/>
      <c r="F11" s="84" t="s">
        <v>174</v>
      </c>
      <c r="G11" s="13"/>
    </row>
    <row r="12" spans="1:17" ht="12.75" customHeight="1" thickBot="1" x14ac:dyDescent="0.25">
      <c r="A12" s="39" t="s">
        <v>2</v>
      </c>
      <c r="B12" s="182" t="s">
        <v>145</v>
      </c>
      <c r="C12" s="183"/>
      <c r="D12" s="184"/>
      <c r="E12" s="13"/>
      <c r="F12" s="85" t="s">
        <v>209</v>
      </c>
      <c r="G12" s="13"/>
    </row>
    <row r="13" spans="1:17" ht="13.5" thickTop="1" x14ac:dyDescent="0.2">
      <c r="A13" s="38" t="s">
        <v>3</v>
      </c>
      <c r="B13" s="191" t="s">
        <v>147</v>
      </c>
      <c r="C13" s="192"/>
      <c r="D13" s="193"/>
      <c r="E13" s="13"/>
      <c r="F13" s="84" t="s">
        <v>210</v>
      </c>
      <c r="G13" s="13"/>
    </row>
    <row r="14" spans="1:17" x14ac:dyDescent="0.2">
      <c r="A14" s="38" t="s">
        <v>4</v>
      </c>
      <c r="B14" s="191" t="s">
        <v>146</v>
      </c>
      <c r="C14" s="192"/>
      <c r="D14" s="193"/>
      <c r="E14" s="13"/>
      <c r="F14" s="84" t="s">
        <v>251</v>
      </c>
      <c r="G14" s="13"/>
    </row>
    <row r="15" spans="1:17" ht="15.75" customHeight="1" thickBot="1" x14ac:dyDescent="0.25">
      <c r="A15" s="40" t="s">
        <v>5</v>
      </c>
      <c r="B15" s="182" t="s">
        <v>148</v>
      </c>
      <c r="C15" s="183"/>
      <c r="D15" s="184"/>
      <c r="E15" s="13"/>
      <c r="F15" s="86" t="s">
        <v>252</v>
      </c>
      <c r="G15" s="13"/>
    </row>
    <row r="16" spans="1:17" ht="29.25" customHeight="1" thickTop="1" x14ac:dyDescent="0.2">
      <c r="A16" s="38" t="s">
        <v>101</v>
      </c>
      <c r="B16" s="179" t="s">
        <v>150</v>
      </c>
      <c r="C16" s="180"/>
      <c r="D16" s="181"/>
      <c r="E16" s="13"/>
      <c r="F16" s="87">
        <v>100</v>
      </c>
      <c r="G16" s="13"/>
    </row>
    <row r="17" spans="1:7" ht="30.75" customHeight="1" thickBot="1" x14ac:dyDescent="0.25">
      <c r="A17" s="40" t="s">
        <v>42</v>
      </c>
      <c r="B17" s="182" t="s">
        <v>149</v>
      </c>
      <c r="C17" s="183"/>
      <c r="D17" s="184"/>
      <c r="E17" s="13"/>
      <c r="F17" s="88" t="s">
        <v>253</v>
      </c>
      <c r="G17" s="13"/>
    </row>
    <row r="18" spans="1:7" s="10" customFormat="1" ht="14.25" thickTop="1" thickBot="1" x14ac:dyDescent="0.25">
      <c r="C18" s="11"/>
      <c r="D18" s="11"/>
      <c r="E18" s="11"/>
      <c r="F18" s="89"/>
      <c r="G18" s="11"/>
    </row>
    <row r="19" spans="1:7" s="12" customFormat="1" ht="16.5" customHeight="1" thickBot="1" x14ac:dyDescent="0.25">
      <c r="A19" s="185" t="s">
        <v>140</v>
      </c>
      <c r="B19" s="186"/>
      <c r="C19" s="186"/>
      <c r="D19" s="187"/>
      <c r="E19" s="31"/>
      <c r="F19" s="81" t="s">
        <v>270</v>
      </c>
      <c r="G19" s="31"/>
    </row>
    <row r="20" spans="1:7" s="4" customFormat="1" ht="15" customHeight="1" thickBot="1" x14ac:dyDescent="0.3">
      <c r="A20" s="77" t="s">
        <v>6</v>
      </c>
      <c r="B20" s="69" t="s">
        <v>155</v>
      </c>
      <c r="C20" s="29"/>
      <c r="D20" s="70"/>
      <c r="E20" s="32"/>
      <c r="F20" s="82" t="s">
        <v>206</v>
      </c>
      <c r="G20" s="32"/>
    </row>
    <row r="21" spans="1:7" ht="64.5" customHeight="1" x14ac:dyDescent="0.2">
      <c r="A21" s="41" t="s">
        <v>41</v>
      </c>
      <c r="B21" s="188" t="s">
        <v>151</v>
      </c>
      <c r="C21" s="189"/>
      <c r="D21" s="190"/>
      <c r="E21" s="13"/>
      <c r="F21" s="90">
        <f>270185.1*('PPI Adj'!D6)</f>
        <v>315306.01169999997</v>
      </c>
      <c r="G21" s="13"/>
    </row>
    <row r="22" spans="1:7" ht="42.75" customHeight="1" x14ac:dyDescent="0.2">
      <c r="A22" s="38" t="s">
        <v>19</v>
      </c>
      <c r="B22" s="191" t="s">
        <v>152</v>
      </c>
      <c r="C22" s="192"/>
      <c r="D22" s="193"/>
      <c r="E22" s="13"/>
      <c r="F22" s="91">
        <f>1800*('PPI Adj'!D6)</f>
        <v>2100.6</v>
      </c>
      <c r="G22" s="13"/>
    </row>
    <row r="23" spans="1:7" ht="33" customHeight="1" thickBot="1" x14ac:dyDescent="0.25">
      <c r="A23" s="42" t="s">
        <v>40</v>
      </c>
      <c r="B23" s="194" t="s">
        <v>153</v>
      </c>
      <c r="C23" s="195"/>
      <c r="D23" s="196"/>
      <c r="E23" s="1"/>
      <c r="F23" s="92">
        <v>1</v>
      </c>
      <c r="G23" s="1"/>
    </row>
    <row r="24" spans="1:7" ht="13.5" thickBot="1" x14ac:dyDescent="0.25">
      <c r="A24" s="46"/>
      <c r="B24" s="1"/>
      <c r="C24" s="1"/>
      <c r="D24" s="1"/>
      <c r="E24" s="1"/>
      <c r="F24" s="93"/>
      <c r="G24" s="1"/>
    </row>
    <row r="25" spans="1:7" s="8" customFormat="1" ht="15.75" customHeight="1" thickBot="1" x14ac:dyDescent="0.25">
      <c r="A25" s="162" t="s">
        <v>154</v>
      </c>
      <c r="B25" s="163"/>
      <c r="C25" s="163"/>
      <c r="D25" s="164"/>
      <c r="E25" s="33"/>
      <c r="F25" s="81" t="s">
        <v>270</v>
      </c>
      <c r="G25" s="33"/>
    </row>
    <row r="26" spans="1:7" s="3" customFormat="1" ht="15" customHeight="1" thickBot="1" x14ac:dyDescent="0.3">
      <c r="A26" s="77" t="s">
        <v>6</v>
      </c>
      <c r="B26" s="78" t="s">
        <v>7</v>
      </c>
      <c r="C26" s="177" t="s">
        <v>155</v>
      </c>
      <c r="D26" s="178"/>
      <c r="E26" s="34"/>
      <c r="F26" s="82" t="s">
        <v>206</v>
      </c>
      <c r="G26" s="34"/>
    </row>
    <row r="27" spans="1:7" s="13" customFormat="1" ht="39" thickBot="1" x14ac:dyDescent="0.3">
      <c r="A27" s="72" t="s">
        <v>8</v>
      </c>
      <c r="B27" s="74" t="s">
        <v>122</v>
      </c>
      <c r="C27" s="146" t="s">
        <v>117</v>
      </c>
      <c r="D27" s="147"/>
      <c r="E27" s="30"/>
      <c r="F27" s="94">
        <v>14500</v>
      </c>
      <c r="G27" s="30"/>
    </row>
    <row r="28" spans="1:7" s="13" customFormat="1" x14ac:dyDescent="0.25">
      <c r="A28" s="140" t="s">
        <v>20</v>
      </c>
      <c r="B28" s="142" t="s">
        <v>161</v>
      </c>
      <c r="C28" s="144" t="s">
        <v>68</v>
      </c>
      <c r="D28" s="145"/>
      <c r="E28" s="30"/>
      <c r="F28" s="95">
        <v>4</v>
      </c>
      <c r="G28" s="30"/>
    </row>
    <row r="29" spans="1:7" s="13" customFormat="1" ht="13.5" thickBot="1" x14ac:dyDescent="0.3">
      <c r="A29" s="141"/>
      <c r="B29" s="143"/>
      <c r="C29" s="146" t="s">
        <v>69</v>
      </c>
      <c r="D29" s="147"/>
      <c r="E29" s="30"/>
      <c r="F29" s="96">
        <v>24</v>
      </c>
      <c r="G29" s="30"/>
    </row>
    <row r="30" spans="1:7" s="13" customFormat="1" ht="13.5" thickBot="1" x14ac:dyDescent="0.3">
      <c r="A30" s="75" t="s">
        <v>119</v>
      </c>
      <c r="B30" s="76" t="s">
        <v>107</v>
      </c>
      <c r="C30" s="138"/>
      <c r="D30" s="139"/>
      <c r="E30" s="79"/>
      <c r="F30" s="94"/>
      <c r="G30" s="79"/>
    </row>
    <row r="31" spans="1:7" s="13" customFormat="1" x14ac:dyDescent="0.25">
      <c r="A31" s="140" t="s">
        <v>58</v>
      </c>
      <c r="B31" s="142"/>
      <c r="C31" s="144" t="s">
        <v>57</v>
      </c>
      <c r="D31" s="145"/>
      <c r="E31" s="30"/>
      <c r="F31" s="95" t="s">
        <v>212</v>
      </c>
      <c r="G31" s="30"/>
    </row>
    <row r="32" spans="1:7" s="13" customFormat="1" x14ac:dyDescent="0.25">
      <c r="A32" s="148"/>
      <c r="B32" s="149"/>
      <c r="C32" s="150" t="s">
        <v>56</v>
      </c>
      <c r="D32" s="151"/>
      <c r="E32" s="30"/>
      <c r="F32" s="97" t="s">
        <v>213</v>
      </c>
      <c r="G32" s="30"/>
    </row>
    <row r="33" spans="1:7" s="13" customFormat="1" x14ac:dyDescent="0.25">
      <c r="A33" s="148"/>
      <c r="B33" s="149"/>
      <c r="C33" s="150" t="s">
        <v>70</v>
      </c>
      <c r="D33" s="151"/>
      <c r="E33" s="30"/>
      <c r="F33" s="97" t="s">
        <v>186</v>
      </c>
      <c r="G33" s="30"/>
    </row>
    <row r="34" spans="1:7" s="13" customFormat="1" x14ac:dyDescent="0.25">
      <c r="A34" s="148"/>
      <c r="B34" s="149"/>
      <c r="C34" s="171" t="s">
        <v>71</v>
      </c>
      <c r="D34" s="172"/>
      <c r="E34" s="30"/>
      <c r="F34" s="97" t="s">
        <v>187</v>
      </c>
      <c r="G34" s="30"/>
    </row>
    <row r="35" spans="1:7" s="13" customFormat="1" ht="13.5" thickBot="1" x14ac:dyDescent="0.3">
      <c r="A35" s="141"/>
      <c r="B35" s="143"/>
      <c r="C35" s="146" t="s">
        <v>110</v>
      </c>
      <c r="D35" s="147"/>
      <c r="E35" s="30"/>
      <c r="F35" s="96" t="s">
        <v>203</v>
      </c>
      <c r="G35" s="30"/>
    </row>
    <row r="36" spans="1:7" s="13" customFormat="1" x14ac:dyDescent="0.25">
      <c r="A36" s="140" t="s">
        <v>11</v>
      </c>
      <c r="B36" s="142"/>
      <c r="C36" s="144" t="s">
        <v>23</v>
      </c>
      <c r="D36" s="145"/>
      <c r="E36" s="30"/>
      <c r="F36" s="95" t="s">
        <v>199</v>
      </c>
      <c r="G36" s="30"/>
    </row>
    <row r="37" spans="1:7" s="13" customFormat="1" ht="13.5" thickBot="1" x14ac:dyDescent="0.3">
      <c r="A37" s="141"/>
      <c r="B37" s="143"/>
      <c r="C37" s="146" t="s">
        <v>21</v>
      </c>
      <c r="D37" s="147"/>
      <c r="E37" s="30"/>
      <c r="F37" s="96" t="s">
        <v>200</v>
      </c>
      <c r="G37" s="30"/>
    </row>
    <row r="38" spans="1:7" s="13" customFormat="1" x14ac:dyDescent="0.25">
      <c r="A38" s="140" t="s">
        <v>16</v>
      </c>
      <c r="B38" s="142"/>
      <c r="C38" s="144" t="s">
        <v>23</v>
      </c>
      <c r="D38" s="145"/>
      <c r="E38" s="30"/>
      <c r="F38" s="95" t="s">
        <v>201</v>
      </c>
      <c r="G38" s="30"/>
    </row>
    <row r="39" spans="1:7" s="13" customFormat="1" ht="13.5" thickBot="1" x14ac:dyDescent="0.3">
      <c r="A39" s="141"/>
      <c r="B39" s="143"/>
      <c r="C39" s="173" t="s">
        <v>22</v>
      </c>
      <c r="D39" s="174"/>
      <c r="E39" s="30"/>
      <c r="F39" s="96" t="s">
        <v>201</v>
      </c>
      <c r="G39" s="30"/>
    </row>
    <row r="40" spans="1:7" s="13" customFormat="1" ht="15.6" customHeight="1" thickBot="1" x14ac:dyDescent="0.3">
      <c r="A40" s="75" t="s">
        <v>51</v>
      </c>
      <c r="B40" s="76" t="s">
        <v>52</v>
      </c>
      <c r="C40" s="138"/>
      <c r="D40" s="139"/>
      <c r="E40" s="79"/>
      <c r="F40" s="94"/>
      <c r="G40" s="79"/>
    </row>
    <row r="41" spans="1:7" s="13" customFormat="1" ht="13.5" customHeight="1" thickBot="1" x14ac:dyDescent="0.3">
      <c r="A41" s="175" t="s">
        <v>12</v>
      </c>
      <c r="B41" s="176" t="s">
        <v>132</v>
      </c>
      <c r="C41" s="144" t="s">
        <v>165</v>
      </c>
      <c r="D41" s="145"/>
      <c r="E41" s="30"/>
      <c r="F41" s="95" t="s">
        <v>235</v>
      </c>
      <c r="G41" s="30"/>
    </row>
    <row r="42" spans="1:7" s="13" customFormat="1" ht="13.5" customHeight="1" thickBot="1" x14ac:dyDescent="0.3">
      <c r="A42" s="175"/>
      <c r="B42" s="176"/>
      <c r="C42" s="150" t="s">
        <v>166</v>
      </c>
      <c r="D42" s="151"/>
      <c r="E42" s="30"/>
      <c r="F42" s="97">
        <v>2680</v>
      </c>
      <c r="G42" s="30"/>
    </row>
    <row r="43" spans="1:7" s="13" customFormat="1" ht="13.5" customHeight="1" thickBot="1" x14ac:dyDescent="0.3">
      <c r="A43" s="175"/>
      <c r="B43" s="176"/>
      <c r="C43" s="150" t="s">
        <v>167</v>
      </c>
      <c r="D43" s="151"/>
      <c r="E43" s="30"/>
      <c r="F43" s="98" t="s">
        <v>235</v>
      </c>
      <c r="G43" s="30"/>
    </row>
    <row r="44" spans="1:7" s="13" customFormat="1" ht="13.5" customHeight="1" thickBot="1" x14ac:dyDescent="0.3">
      <c r="A44" s="175"/>
      <c r="B44" s="176"/>
      <c r="C44" s="150" t="s">
        <v>168</v>
      </c>
      <c r="D44" s="151"/>
      <c r="E44" s="30"/>
      <c r="F44" s="97">
        <v>2470</v>
      </c>
      <c r="G44" s="30"/>
    </row>
    <row r="45" spans="1:7" s="13" customFormat="1" ht="13.5" customHeight="1" thickBot="1" x14ac:dyDescent="0.3">
      <c r="A45" s="175"/>
      <c r="B45" s="176"/>
      <c r="C45" s="150" t="s">
        <v>111</v>
      </c>
      <c r="D45" s="151"/>
      <c r="E45" s="30"/>
      <c r="F45" s="97" t="s">
        <v>197</v>
      </c>
      <c r="G45" s="30"/>
    </row>
    <row r="46" spans="1:7" s="13" customFormat="1" ht="13.5" customHeight="1" thickBot="1" x14ac:dyDescent="0.3">
      <c r="A46" s="175"/>
      <c r="B46" s="176"/>
      <c r="C46" s="150" t="s">
        <v>112</v>
      </c>
      <c r="D46" s="151"/>
      <c r="E46" s="30"/>
      <c r="F46" s="97" t="s">
        <v>178</v>
      </c>
      <c r="G46" s="30"/>
    </row>
    <row r="47" spans="1:7" s="13" customFormat="1" ht="13.5" customHeight="1" thickBot="1" x14ac:dyDescent="0.3">
      <c r="A47" s="175"/>
      <c r="B47" s="176"/>
      <c r="C47" s="171" t="s">
        <v>113</v>
      </c>
      <c r="D47" s="172"/>
      <c r="E47" s="30"/>
      <c r="F47" s="97" t="s">
        <v>197</v>
      </c>
      <c r="G47" s="30"/>
    </row>
    <row r="48" spans="1:7" s="13" customFormat="1" ht="13.5" customHeight="1" thickBot="1" x14ac:dyDescent="0.3">
      <c r="A48" s="175"/>
      <c r="B48" s="176"/>
      <c r="C48" s="173" t="s">
        <v>114</v>
      </c>
      <c r="D48" s="174"/>
      <c r="E48" s="30"/>
      <c r="F48" s="96" t="s">
        <v>178</v>
      </c>
      <c r="G48" s="30"/>
    </row>
    <row r="49" spans="1:7" s="13" customFormat="1" x14ac:dyDescent="0.25">
      <c r="A49" s="140" t="s">
        <v>10</v>
      </c>
      <c r="B49" s="142" t="s">
        <v>62</v>
      </c>
      <c r="C49" s="144" t="s">
        <v>115</v>
      </c>
      <c r="D49" s="145"/>
      <c r="E49" s="30"/>
      <c r="F49" s="95" t="s">
        <v>254</v>
      </c>
      <c r="G49" s="30"/>
    </row>
    <row r="50" spans="1:7" s="13" customFormat="1" x14ac:dyDescent="0.25">
      <c r="A50" s="148"/>
      <c r="B50" s="149"/>
      <c r="C50" s="150" t="s">
        <v>116</v>
      </c>
      <c r="D50" s="151"/>
      <c r="E50" s="30"/>
      <c r="F50" s="97" t="s">
        <v>255</v>
      </c>
      <c r="G50" s="30"/>
    </row>
    <row r="51" spans="1:7" s="13" customFormat="1" ht="13.5" thickBot="1" x14ac:dyDescent="0.3">
      <c r="A51" s="148"/>
      <c r="B51" s="149"/>
      <c r="C51" s="173" t="s">
        <v>72</v>
      </c>
      <c r="D51" s="174"/>
      <c r="E51" s="30"/>
      <c r="F51" s="99" t="s">
        <v>211</v>
      </c>
      <c r="G51" s="30"/>
    </row>
    <row r="52" spans="1:7" s="13" customFormat="1" ht="39" thickBot="1" x14ac:dyDescent="0.3">
      <c r="A52" s="75" t="s">
        <v>207</v>
      </c>
      <c r="B52" s="73" t="s">
        <v>214</v>
      </c>
      <c r="C52" s="136" t="s">
        <v>215</v>
      </c>
      <c r="D52" s="137"/>
      <c r="E52" s="30"/>
      <c r="F52" s="95" t="s">
        <v>256</v>
      </c>
      <c r="G52" s="30"/>
    </row>
    <row r="53" spans="1:7" s="13" customFormat="1" ht="12.75" customHeight="1" x14ac:dyDescent="0.25">
      <c r="A53" s="140" t="s">
        <v>25</v>
      </c>
      <c r="B53" s="142"/>
      <c r="C53" s="171" t="s">
        <v>216</v>
      </c>
      <c r="D53" s="172"/>
      <c r="E53" s="30"/>
      <c r="F53" s="95">
        <v>4</v>
      </c>
      <c r="G53" s="30"/>
    </row>
    <row r="54" spans="1:7" s="13" customFormat="1" ht="12.75" customHeight="1" x14ac:dyDescent="0.25">
      <c r="A54" s="148"/>
      <c r="B54" s="149"/>
      <c r="C54" s="150" t="s">
        <v>217</v>
      </c>
      <c r="D54" s="151"/>
      <c r="E54" s="30"/>
      <c r="F54" s="97" t="s">
        <v>257</v>
      </c>
      <c r="G54" s="30"/>
    </row>
    <row r="55" spans="1:7" s="13" customFormat="1" ht="13.5" customHeight="1" thickBot="1" x14ac:dyDescent="0.3">
      <c r="A55" s="141"/>
      <c r="B55" s="143"/>
      <c r="C55" s="173" t="s">
        <v>218</v>
      </c>
      <c r="D55" s="174"/>
      <c r="E55" s="30"/>
      <c r="F55" s="96" t="s">
        <v>258</v>
      </c>
      <c r="G55" s="30"/>
    </row>
    <row r="56" spans="1:7" s="13" customFormat="1" ht="14.45" customHeight="1" thickBot="1" x14ac:dyDescent="0.3">
      <c r="A56" s="75" t="s">
        <v>43</v>
      </c>
      <c r="B56" s="76" t="s">
        <v>219</v>
      </c>
      <c r="C56" s="138"/>
      <c r="D56" s="139"/>
      <c r="E56" s="79"/>
      <c r="F56" s="100"/>
      <c r="G56" s="79"/>
    </row>
    <row r="57" spans="1:7" s="13" customFormat="1" ht="39" thickBot="1" x14ac:dyDescent="0.3">
      <c r="A57" s="75" t="s">
        <v>43</v>
      </c>
      <c r="B57" s="76" t="s">
        <v>63</v>
      </c>
      <c r="C57" s="138"/>
      <c r="D57" s="139"/>
      <c r="E57" s="79"/>
      <c r="F57" s="100"/>
      <c r="G57" s="79"/>
    </row>
    <row r="58" spans="1:7" s="13" customFormat="1" ht="26.25" thickBot="1" x14ac:dyDescent="0.3">
      <c r="A58" s="75" t="s">
        <v>43</v>
      </c>
      <c r="B58" s="76" t="s">
        <v>64</v>
      </c>
      <c r="C58" s="138"/>
      <c r="D58" s="139"/>
      <c r="E58" s="79"/>
      <c r="F58" s="100"/>
      <c r="G58" s="79"/>
    </row>
    <row r="59" spans="1:7" s="13" customFormat="1" ht="14.1" customHeight="1" thickBot="1" x14ac:dyDescent="0.3">
      <c r="A59" s="75" t="s">
        <v>49</v>
      </c>
      <c r="B59" s="76" t="s">
        <v>65</v>
      </c>
      <c r="C59" s="138"/>
      <c r="D59" s="139"/>
      <c r="E59" s="79"/>
      <c r="F59" s="100"/>
      <c r="G59" s="79"/>
    </row>
    <row r="60" spans="1:7" s="13" customFormat="1" ht="15.95" customHeight="1" thickBot="1" x14ac:dyDescent="0.3">
      <c r="A60" s="75" t="s">
        <v>26</v>
      </c>
      <c r="B60" s="76"/>
      <c r="C60" s="136" t="s">
        <v>78</v>
      </c>
      <c r="D60" s="137"/>
      <c r="E60" s="30"/>
      <c r="F60" s="94" t="s">
        <v>180</v>
      </c>
      <c r="G60" s="30"/>
    </row>
    <row r="61" spans="1:7" s="13" customFormat="1" ht="39" thickBot="1" x14ac:dyDescent="0.3">
      <c r="A61" s="75" t="s">
        <v>50</v>
      </c>
      <c r="B61" s="76" t="s">
        <v>80</v>
      </c>
      <c r="C61" s="138"/>
      <c r="D61" s="139"/>
      <c r="E61" s="79"/>
      <c r="F61" s="94"/>
      <c r="G61" s="79"/>
    </row>
    <row r="62" spans="1:7" s="13" customFormat="1" ht="40.5" customHeight="1" thickBot="1" x14ac:dyDescent="0.3">
      <c r="A62" s="75" t="s">
        <v>53</v>
      </c>
      <c r="B62" s="76" t="s">
        <v>81</v>
      </c>
      <c r="C62" s="138"/>
      <c r="D62" s="139"/>
      <c r="E62" s="79"/>
      <c r="F62" s="94"/>
      <c r="G62" s="79"/>
    </row>
    <row r="63" spans="1:7" s="13" customFormat="1" ht="77.099999999999994" customHeight="1" thickBot="1" x14ac:dyDescent="0.3">
      <c r="A63" s="75" t="s">
        <v>28</v>
      </c>
      <c r="B63" s="76" t="s">
        <v>123</v>
      </c>
      <c r="C63" s="138"/>
      <c r="D63" s="139"/>
      <c r="E63" s="79"/>
      <c r="F63" s="94"/>
      <c r="G63" s="79"/>
    </row>
    <row r="64" spans="1:7" s="13" customFormat="1" ht="40.5" customHeight="1" thickBot="1" x14ac:dyDescent="0.3">
      <c r="A64" s="75" t="s">
        <v>30</v>
      </c>
      <c r="B64" s="76" t="s">
        <v>94</v>
      </c>
      <c r="C64" s="136" t="s">
        <v>29</v>
      </c>
      <c r="D64" s="137"/>
      <c r="E64" s="30"/>
      <c r="F64" s="94" t="s">
        <v>190</v>
      </c>
      <c r="G64" s="30"/>
    </row>
    <row r="65" spans="1:7" s="13" customFormat="1" ht="27" customHeight="1" thickBot="1" x14ac:dyDescent="0.3">
      <c r="A65" s="75" t="s">
        <v>54</v>
      </c>
      <c r="B65" s="76" t="s">
        <v>95</v>
      </c>
      <c r="C65" s="138"/>
      <c r="D65" s="139"/>
      <c r="E65" s="79"/>
      <c r="F65" s="94"/>
      <c r="G65" s="79"/>
    </row>
    <row r="66" spans="1:7" s="13" customFormat="1" ht="26.25" thickBot="1" x14ac:dyDescent="0.3">
      <c r="A66" s="75" t="s">
        <v>31</v>
      </c>
      <c r="B66" s="76" t="s">
        <v>96</v>
      </c>
      <c r="C66" s="136" t="s">
        <v>29</v>
      </c>
      <c r="D66" s="137"/>
      <c r="E66" s="30"/>
      <c r="F66" s="94" t="s">
        <v>191</v>
      </c>
      <c r="G66" s="30"/>
    </row>
    <row r="67" spans="1:7" s="13" customFormat="1" ht="39" customHeight="1" thickBot="1" x14ac:dyDescent="0.3">
      <c r="A67" s="75" t="s">
        <v>55</v>
      </c>
      <c r="B67" s="76" t="s">
        <v>157</v>
      </c>
      <c r="C67" s="138"/>
      <c r="D67" s="139"/>
      <c r="E67" s="79"/>
      <c r="F67" s="94"/>
      <c r="G67" s="79"/>
    </row>
    <row r="68" spans="1:7" s="13" customFormat="1" ht="26.25" thickBot="1" x14ac:dyDescent="0.3">
      <c r="A68" s="75" t="s">
        <v>47</v>
      </c>
      <c r="B68" s="76" t="s">
        <v>46</v>
      </c>
      <c r="C68" s="138"/>
      <c r="D68" s="139"/>
      <c r="E68" s="79"/>
      <c r="F68" s="94"/>
      <c r="G68" s="79"/>
    </row>
    <row r="69" spans="1:7" s="13" customFormat="1" ht="39" customHeight="1" thickBot="1" x14ac:dyDescent="0.3">
      <c r="A69" s="75" t="s">
        <v>48</v>
      </c>
      <c r="B69" s="76" t="s">
        <v>102</v>
      </c>
      <c r="C69" s="138" t="s">
        <v>260</v>
      </c>
      <c r="D69" s="139"/>
      <c r="E69" s="79"/>
      <c r="F69" s="94" t="s">
        <v>259</v>
      </c>
      <c r="G69" s="79"/>
    </row>
    <row r="70" spans="1:7" s="13" customFormat="1" ht="26.25" thickBot="1" x14ac:dyDescent="0.3">
      <c r="A70" s="75" t="s">
        <v>45</v>
      </c>
      <c r="B70" s="76" t="s">
        <v>82</v>
      </c>
      <c r="C70" s="138"/>
      <c r="D70" s="139"/>
      <c r="E70" s="79"/>
      <c r="F70" s="94"/>
      <c r="G70" s="79"/>
    </row>
    <row r="71" spans="1:7" ht="13.5" thickBot="1" x14ac:dyDescent="0.25"/>
    <row r="72" spans="1:7" s="16" customFormat="1" ht="18" customHeight="1" thickBot="1" x14ac:dyDescent="0.3">
      <c r="A72" s="162" t="s">
        <v>158</v>
      </c>
      <c r="B72" s="163"/>
      <c r="C72" s="163"/>
      <c r="D72" s="164"/>
      <c r="E72" s="33"/>
      <c r="F72" s="81" t="s">
        <v>270</v>
      </c>
    </row>
    <row r="73" spans="1:7" s="3" customFormat="1" ht="15" customHeight="1" thickBot="1" x14ac:dyDescent="0.3">
      <c r="A73" s="168" t="s">
        <v>159</v>
      </c>
      <c r="B73" s="169"/>
      <c r="C73" s="169"/>
      <c r="D73" s="170"/>
      <c r="E73" s="34"/>
      <c r="F73" s="82" t="s">
        <v>206</v>
      </c>
    </row>
    <row r="74" spans="1:7" s="13" customFormat="1" x14ac:dyDescent="0.25">
      <c r="A74" s="165" t="s">
        <v>83</v>
      </c>
      <c r="B74" s="166"/>
      <c r="C74" s="166"/>
      <c r="D74" s="167"/>
      <c r="E74" s="79"/>
      <c r="F74" s="102">
        <f>1633*('PPI Adj'!D6)</f>
        <v>1905.711</v>
      </c>
    </row>
    <row r="75" spans="1:7" s="13" customFormat="1" x14ac:dyDescent="0.25">
      <c r="A75" s="165" t="s">
        <v>84</v>
      </c>
      <c r="B75" s="166"/>
      <c r="C75" s="166"/>
      <c r="D75" s="167"/>
      <c r="E75" s="79"/>
      <c r="F75" s="103">
        <f>-350*('PPI Adj'!D6)</f>
        <v>-408.45</v>
      </c>
    </row>
    <row r="76" spans="1:7" s="13" customFormat="1" x14ac:dyDescent="0.25">
      <c r="A76" s="156" t="s">
        <v>33</v>
      </c>
      <c r="B76" s="157"/>
      <c r="C76" s="157"/>
      <c r="D76" s="158"/>
      <c r="E76" s="30"/>
      <c r="F76" s="104">
        <f>523*('PPI Adj'!D6)</f>
        <v>610.34100000000001</v>
      </c>
    </row>
    <row r="77" spans="1:7" s="13" customFormat="1" x14ac:dyDescent="0.25">
      <c r="A77" s="156" t="s">
        <v>34</v>
      </c>
      <c r="B77" s="157"/>
      <c r="C77" s="157"/>
      <c r="D77" s="158"/>
      <c r="E77" s="79"/>
      <c r="F77" s="104" t="s">
        <v>202</v>
      </c>
    </row>
    <row r="78" spans="1:7" s="13" customFormat="1" x14ac:dyDescent="0.25">
      <c r="A78" s="156" t="s">
        <v>35</v>
      </c>
      <c r="B78" s="157"/>
      <c r="C78" s="157"/>
      <c r="D78" s="158"/>
      <c r="E78" s="30"/>
      <c r="F78" s="104">
        <f>242*('PPI Adj'!D6)</f>
        <v>282.41399999999999</v>
      </c>
    </row>
    <row r="79" spans="1:7" s="13" customFormat="1" x14ac:dyDescent="0.25">
      <c r="A79" s="156" t="s">
        <v>59</v>
      </c>
      <c r="B79" s="157"/>
      <c r="C79" s="157"/>
      <c r="D79" s="158"/>
      <c r="E79" s="30"/>
      <c r="F79" s="104">
        <f>1280*('PPI Adj'!D6)</f>
        <v>1493.76</v>
      </c>
    </row>
    <row r="80" spans="1:7" s="13" customFormat="1" x14ac:dyDescent="0.25">
      <c r="A80" s="156" t="s">
        <v>60</v>
      </c>
      <c r="B80" s="157"/>
      <c r="C80" s="157"/>
      <c r="D80" s="158"/>
      <c r="E80" s="30"/>
      <c r="F80" s="104" t="s">
        <v>202</v>
      </c>
    </row>
    <row r="81" spans="1:6" s="13" customFormat="1" x14ac:dyDescent="0.25">
      <c r="A81" s="156" t="s">
        <v>87</v>
      </c>
      <c r="B81" s="157"/>
      <c r="C81" s="157"/>
      <c r="D81" s="158"/>
      <c r="E81" s="30"/>
      <c r="F81" s="104">
        <f>2800*('PPI Adj'!D6)</f>
        <v>3267.6</v>
      </c>
    </row>
    <row r="82" spans="1:6" x14ac:dyDescent="0.2">
      <c r="A82" s="156" t="s">
        <v>86</v>
      </c>
      <c r="B82" s="157"/>
      <c r="C82" s="157"/>
      <c r="D82" s="158"/>
      <c r="E82" s="30"/>
      <c r="F82" s="104">
        <f>8868*('PPI Adj'!D6)</f>
        <v>10348.956</v>
      </c>
    </row>
    <row r="83" spans="1:6" x14ac:dyDescent="0.2">
      <c r="A83" s="156" t="s">
        <v>13</v>
      </c>
      <c r="B83" s="157"/>
      <c r="C83" s="157"/>
      <c r="D83" s="158"/>
      <c r="E83" s="30"/>
      <c r="F83" s="104">
        <f>8474*('PPI Adj'!D6)</f>
        <v>9889.1579999999994</v>
      </c>
    </row>
    <row r="84" spans="1:6" x14ac:dyDescent="0.2">
      <c r="A84" s="156" t="s">
        <v>36</v>
      </c>
      <c r="B84" s="157"/>
      <c r="C84" s="157"/>
      <c r="D84" s="158"/>
      <c r="E84" s="79"/>
      <c r="F84" s="104">
        <f>524*('PPI Adj'!D6)</f>
        <v>611.50800000000004</v>
      </c>
    </row>
    <row r="85" spans="1:6" x14ac:dyDescent="0.2">
      <c r="A85" s="156" t="s">
        <v>37</v>
      </c>
      <c r="B85" s="157"/>
      <c r="C85" s="157"/>
      <c r="D85" s="158"/>
      <c r="E85" s="79"/>
      <c r="F85" s="104" t="s">
        <v>202</v>
      </c>
    </row>
    <row r="86" spans="1:6" x14ac:dyDescent="0.2">
      <c r="A86" s="156" t="s">
        <v>38</v>
      </c>
      <c r="B86" s="157"/>
      <c r="C86" s="157"/>
      <c r="D86" s="158"/>
      <c r="E86" s="30"/>
      <c r="F86" s="104">
        <f>720*('PPI Adj'!D6)</f>
        <v>840.24</v>
      </c>
    </row>
    <row r="87" spans="1:6" x14ac:dyDescent="0.2">
      <c r="A87" s="156" t="s">
        <v>90</v>
      </c>
      <c r="B87" s="157"/>
      <c r="C87" s="157"/>
      <c r="D87" s="158"/>
      <c r="E87" s="79"/>
      <c r="F87" s="104">
        <f>542.34*('PPI Adj'!D6)</f>
        <v>632.91078000000005</v>
      </c>
    </row>
    <row r="88" spans="1:6" x14ac:dyDescent="0.2">
      <c r="A88" s="156" t="s">
        <v>39</v>
      </c>
      <c r="B88" s="157"/>
      <c r="C88" s="157"/>
      <c r="D88" s="158"/>
      <c r="E88" s="30"/>
      <c r="F88" s="104">
        <f>285*('PPI Adj'!D6)</f>
        <v>332.59500000000003</v>
      </c>
    </row>
    <row r="89" spans="1:6" x14ac:dyDescent="0.2">
      <c r="A89" s="156" t="s">
        <v>14</v>
      </c>
      <c r="B89" s="157"/>
      <c r="C89" s="157"/>
      <c r="D89" s="158"/>
      <c r="E89" s="30"/>
      <c r="F89" s="104">
        <f>5040*('PPI Adj'!D6)</f>
        <v>5881.68</v>
      </c>
    </row>
    <row r="90" spans="1:6" x14ac:dyDescent="0.2">
      <c r="A90" s="156" t="s">
        <v>91</v>
      </c>
      <c r="B90" s="157"/>
      <c r="C90" s="157"/>
      <c r="D90" s="158"/>
      <c r="E90" s="30"/>
      <c r="F90" s="104">
        <f>3510*('PPI Adj'!D6)</f>
        <v>4096.17</v>
      </c>
    </row>
    <row r="91" spans="1:6" ht="13.5" thickBot="1" x14ac:dyDescent="0.25">
      <c r="A91" s="159" t="s">
        <v>92</v>
      </c>
      <c r="B91" s="160"/>
      <c r="C91" s="160"/>
      <c r="D91" s="161"/>
      <c r="E91" s="79"/>
      <c r="F91" s="105">
        <f>-500*('PPI Adj'!D6)</f>
        <v>-583.5</v>
      </c>
    </row>
    <row r="92" spans="1:6" ht="13.5" thickBot="1" x14ac:dyDescent="0.25"/>
    <row r="93" spans="1:6" s="16" customFormat="1" ht="18" customHeight="1" thickBot="1" x14ac:dyDescent="0.3">
      <c r="A93" s="162" t="s">
        <v>156</v>
      </c>
      <c r="B93" s="163"/>
      <c r="C93" s="163"/>
      <c r="D93" s="164"/>
      <c r="E93" s="33"/>
      <c r="F93" s="81" t="s">
        <v>270</v>
      </c>
    </row>
    <row r="94" spans="1:6" s="3" customFormat="1" ht="15" customHeight="1" thickBot="1" x14ac:dyDescent="0.3">
      <c r="A94" s="43" t="s">
        <v>32</v>
      </c>
      <c r="B94" s="23" t="s">
        <v>7</v>
      </c>
      <c r="C94" s="152" t="s">
        <v>155</v>
      </c>
      <c r="D94" s="153"/>
      <c r="E94" s="34"/>
      <c r="F94" s="82" t="s">
        <v>206</v>
      </c>
    </row>
    <row r="95" spans="1:6" s="13" customFormat="1" ht="26.25" thickBot="1" x14ac:dyDescent="0.3">
      <c r="A95" s="44" t="s">
        <v>83</v>
      </c>
      <c r="B95" s="15" t="s">
        <v>121</v>
      </c>
      <c r="C95" s="154"/>
      <c r="D95" s="155"/>
      <c r="E95" s="79"/>
      <c r="F95" s="94"/>
    </row>
    <row r="96" spans="1:6" s="13" customFormat="1" ht="39" thickBot="1" x14ac:dyDescent="0.3">
      <c r="A96" s="44" t="s">
        <v>84</v>
      </c>
      <c r="B96" s="22" t="s">
        <v>136</v>
      </c>
      <c r="C96" s="154"/>
      <c r="D96" s="155"/>
      <c r="E96" s="79"/>
      <c r="F96" s="94"/>
    </row>
    <row r="97" spans="1:6" s="13" customFormat="1" ht="26.25" thickBot="1" x14ac:dyDescent="0.3">
      <c r="A97" s="75" t="s">
        <v>33</v>
      </c>
      <c r="B97" s="76" t="s">
        <v>106</v>
      </c>
      <c r="C97" s="136" t="s">
        <v>29</v>
      </c>
      <c r="D97" s="137"/>
      <c r="E97" s="30"/>
      <c r="F97" s="94" t="s">
        <v>261</v>
      </c>
    </row>
    <row r="98" spans="1:6" s="13" customFormat="1" ht="51.75" thickBot="1" x14ac:dyDescent="0.3">
      <c r="A98" s="75" t="s">
        <v>34</v>
      </c>
      <c r="B98" s="76" t="s">
        <v>97</v>
      </c>
      <c r="C98" s="138"/>
      <c r="D98" s="139"/>
      <c r="E98" s="79"/>
      <c r="F98" s="94"/>
    </row>
    <row r="99" spans="1:6" s="13" customFormat="1" ht="26.25" thickBot="1" x14ac:dyDescent="0.3">
      <c r="A99" s="75" t="s">
        <v>35</v>
      </c>
      <c r="B99" s="76" t="s">
        <v>85</v>
      </c>
      <c r="C99" s="136" t="s">
        <v>99</v>
      </c>
      <c r="D99" s="137"/>
      <c r="E99" s="30"/>
      <c r="F99" s="94" t="s">
        <v>262</v>
      </c>
    </row>
    <row r="100" spans="1:6" s="13" customFormat="1" ht="12.75" customHeight="1" x14ac:dyDescent="0.25">
      <c r="A100" s="140" t="s">
        <v>59</v>
      </c>
      <c r="B100" s="142" t="s">
        <v>124</v>
      </c>
      <c r="C100" s="144" t="s">
        <v>167</v>
      </c>
      <c r="D100" s="145"/>
      <c r="E100" s="30"/>
      <c r="F100" s="95" t="s">
        <v>235</v>
      </c>
    </row>
    <row r="101" spans="1:6" s="13" customFormat="1" ht="12.75" customHeight="1" x14ac:dyDescent="0.25">
      <c r="A101" s="148"/>
      <c r="B101" s="149"/>
      <c r="C101" s="150" t="s">
        <v>168</v>
      </c>
      <c r="D101" s="151"/>
      <c r="E101" s="30"/>
      <c r="F101" s="97" t="s">
        <v>222</v>
      </c>
    </row>
    <row r="102" spans="1:6" s="13" customFormat="1" ht="12.75" customHeight="1" x14ac:dyDescent="0.25">
      <c r="A102" s="148"/>
      <c r="B102" s="149"/>
      <c r="C102" s="150" t="s">
        <v>113</v>
      </c>
      <c r="D102" s="151"/>
      <c r="E102" s="30"/>
      <c r="F102" s="97" t="s">
        <v>263</v>
      </c>
    </row>
    <row r="103" spans="1:6" s="13" customFormat="1" ht="30.75" customHeight="1" thickBot="1" x14ac:dyDescent="0.3">
      <c r="A103" s="141"/>
      <c r="B103" s="143"/>
      <c r="C103" s="146" t="s">
        <v>114</v>
      </c>
      <c r="D103" s="147"/>
      <c r="E103" s="30"/>
      <c r="F103" s="96" t="s">
        <v>246</v>
      </c>
    </row>
    <row r="104" spans="1:6" s="13" customFormat="1" ht="12.75" customHeight="1" x14ac:dyDescent="0.25">
      <c r="A104" s="140" t="s">
        <v>60</v>
      </c>
      <c r="B104" s="142" t="s">
        <v>125</v>
      </c>
      <c r="C104" s="144" t="s">
        <v>165</v>
      </c>
      <c r="D104" s="145"/>
      <c r="E104" s="30"/>
      <c r="F104" s="95" t="s">
        <v>202</v>
      </c>
    </row>
    <row r="105" spans="1:6" s="13" customFormat="1" ht="12.75" customHeight="1" x14ac:dyDescent="0.25">
      <c r="A105" s="148"/>
      <c r="B105" s="149"/>
      <c r="C105" s="150" t="s">
        <v>166</v>
      </c>
      <c r="D105" s="151"/>
      <c r="E105" s="30"/>
      <c r="F105" s="98" t="s">
        <v>198</v>
      </c>
    </row>
    <row r="106" spans="1:6" s="13" customFormat="1" ht="12.75" customHeight="1" x14ac:dyDescent="0.25">
      <c r="A106" s="148"/>
      <c r="B106" s="149"/>
      <c r="C106" s="150" t="s">
        <v>167</v>
      </c>
      <c r="D106" s="151"/>
      <c r="E106" s="30"/>
      <c r="F106" s="98" t="s">
        <v>198</v>
      </c>
    </row>
    <row r="107" spans="1:6" s="13" customFormat="1" ht="12.75" customHeight="1" x14ac:dyDescent="0.25">
      <c r="A107" s="148"/>
      <c r="B107" s="149"/>
      <c r="C107" s="150" t="s">
        <v>168</v>
      </c>
      <c r="D107" s="151"/>
      <c r="E107" s="30"/>
      <c r="F107" s="97" t="s">
        <v>198</v>
      </c>
    </row>
    <row r="108" spans="1:6" s="13" customFormat="1" ht="12.75" customHeight="1" x14ac:dyDescent="0.25">
      <c r="A108" s="148"/>
      <c r="B108" s="149"/>
      <c r="C108" s="150" t="s">
        <v>111</v>
      </c>
      <c r="D108" s="151"/>
      <c r="E108" s="30"/>
      <c r="F108" s="97" t="s">
        <v>198</v>
      </c>
    </row>
    <row r="109" spans="1:6" s="13" customFormat="1" ht="12.75" customHeight="1" x14ac:dyDescent="0.25">
      <c r="A109" s="148"/>
      <c r="B109" s="149"/>
      <c r="C109" s="150" t="s">
        <v>112</v>
      </c>
      <c r="D109" s="151"/>
      <c r="E109" s="30"/>
      <c r="F109" s="98" t="s">
        <v>198</v>
      </c>
    </row>
    <row r="110" spans="1:6" s="13" customFormat="1" ht="12.75" customHeight="1" x14ac:dyDescent="0.25">
      <c r="A110" s="148"/>
      <c r="B110" s="149"/>
      <c r="C110" s="150" t="s">
        <v>113</v>
      </c>
      <c r="D110" s="151"/>
      <c r="E110" s="30"/>
      <c r="F110" s="98" t="s">
        <v>198</v>
      </c>
    </row>
    <row r="111" spans="1:6" s="13" customFormat="1" ht="13.5" customHeight="1" thickBot="1" x14ac:dyDescent="0.3">
      <c r="A111" s="141"/>
      <c r="B111" s="143"/>
      <c r="C111" s="146" t="s">
        <v>114</v>
      </c>
      <c r="D111" s="147"/>
      <c r="E111" s="30"/>
      <c r="F111" s="96" t="s">
        <v>198</v>
      </c>
    </row>
    <row r="112" spans="1:6" s="13" customFormat="1" ht="153.75" thickBot="1" x14ac:dyDescent="0.3">
      <c r="A112" s="45" t="s">
        <v>87</v>
      </c>
      <c r="B112" s="17" t="s">
        <v>133</v>
      </c>
      <c r="C112" s="136" t="s">
        <v>103</v>
      </c>
      <c r="D112" s="137"/>
      <c r="E112" s="30"/>
      <c r="F112" s="95" t="s">
        <v>220</v>
      </c>
    </row>
    <row r="113" spans="1:6" ht="165.95" customHeight="1" thickBot="1" x14ac:dyDescent="0.25">
      <c r="A113" s="75" t="s">
        <v>86</v>
      </c>
      <c r="B113" s="80" t="s">
        <v>160</v>
      </c>
      <c r="C113" s="136" t="s">
        <v>103</v>
      </c>
      <c r="D113" s="137"/>
      <c r="E113" s="30"/>
      <c r="F113" s="94" t="s">
        <v>220</v>
      </c>
    </row>
    <row r="114" spans="1:6" x14ac:dyDescent="0.2">
      <c r="A114" s="140" t="s">
        <v>13</v>
      </c>
      <c r="B114" s="142" t="s">
        <v>98</v>
      </c>
      <c r="C114" s="144" t="s">
        <v>29</v>
      </c>
      <c r="D114" s="145"/>
      <c r="E114" s="30"/>
      <c r="F114" s="95" t="s">
        <v>264</v>
      </c>
    </row>
    <row r="115" spans="1:6" ht="42.75" customHeight="1" thickBot="1" x14ac:dyDescent="0.25">
      <c r="A115" s="141"/>
      <c r="B115" s="143"/>
      <c r="C115" s="146" t="s">
        <v>108</v>
      </c>
      <c r="D115" s="147"/>
      <c r="E115" s="30"/>
      <c r="F115" s="96" t="s">
        <v>184</v>
      </c>
    </row>
    <row r="116" spans="1:6" ht="64.5" thickBot="1" x14ac:dyDescent="0.25">
      <c r="A116" s="75" t="s">
        <v>36</v>
      </c>
      <c r="B116" s="76" t="s">
        <v>126</v>
      </c>
      <c r="C116" s="138"/>
      <c r="D116" s="139"/>
      <c r="E116" s="79"/>
      <c r="F116" s="94" t="s">
        <v>192</v>
      </c>
    </row>
    <row r="117" spans="1:6" ht="39" thickBot="1" x14ac:dyDescent="0.25">
      <c r="A117" s="75" t="s">
        <v>37</v>
      </c>
      <c r="B117" s="76" t="s">
        <v>88</v>
      </c>
      <c r="C117" s="138"/>
      <c r="D117" s="139"/>
      <c r="E117" s="79"/>
      <c r="F117" s="94"/>
    </row>
    <row r="118" spans="1:6" ht="26.25" thickBot="1" x14ac:dyDescent="0.25">
      <c r="A118" s="75" t="s">
        <v>38</v>
      </c>
      <c r="B118" s="76" t="s">
        <v>105</v>
      </c>
      <c r="C118" s="136" t="s">
        <v>104</v>
      </c>
      <c r="D118" s="137"/>
      <c r="E118" s="30"/>
      <c r="F118" s="94" t="s">
        <v>193</v>
      </c>
    </row>
    <row r="119" spans="1:6" ht="40.5" customHeight="1" thickBot="1" x14ac:dyDescent="0.25">
      <c r="A119" s="75" t="s">
        <v>90</v>
      </c>
      <c r="B119" s="76" t="s">
        <v>120</v>
      </c>
      <c r="C119" s="138"/>
      <c r="D119" s="139"/>
      <c r="E119" s="79"/>
      <c r="F119" s="94" t="s">
        <v>265</v>
      </c>
    </row>
    <row r="120" spans="1:6" ht="26.25" thickBot="1" x14ac:dyDescent="0.25">
      <c r="A120" s="75" t="s">
        <v>39</v>
      </c>
      <c r="B120" s="76" t="s">
        <v>128</v>
      </c>
      <c r="C120" s="136" t="s">
        <v>100</v>
      </c>
      <c r="D120" s="137"/>
      <c r="E120" s="30"/>
      <c r="F120" s="96" t="s">
        <v>266</v>
      </c>
    </row>
    <row r="121" spans="1:6" ht="51.6" customHeight="1" thickBot="1" x14ac:dyDescent="0.25">
      <c r="A121" s="75" t="s">
        <v>14</v>
      </c>
      <c r="B121" s="76" t="s">
        <v>129</v>
      </c>
      <c r="C121" s="136" t="s">
        <v>130</v>
      </c>
      <c r="D121" s="137"/>
      <c r="E121" s="30"/>
      <c r="F121" s="94" t="s">
        <v>265</v>
      </c>
    </row>
    <row r="122" spans="1:6" ht="64.5" thickBot="1" x14ac:dyDescent="0.25">
      <c r="A122" s="75" t="s">
        <v>91</v>
      </c>
      <c r="B122" s="76" t="s">
        <v>134</v>
      </c>
      <c r="C122" s="136" t="s">
        <v>100</v>
      </c>
      <c r="D122" s="137"/>
      <c r="E122" s="30"/>
      <c r="F122" s="94" t="s">
        <v>248</v>
      </c>
    </row>
    <row r="123" spans="1:6" ht="64.5" thickBot="1" x14ac:dyDescent="0.25">
      <c r="A123" s="75" t="s">
        <v>92</v>
      </c>
      <c r="B123" s="76" t="s">
        <v>135</v>
      </c>
      <c r="C123" s="138"/>
      <c r="D123" s="139"/>
      <c r="E123" s="79"/>
      <c r="F123" s="94"/>
    </row>
  </sheetData>
  <sheetProtection algorithmName="SHA-512" hashValue="HcDfNOMlr+d60OWQz/rxuOjTfzuicl4iI9QgXaqz8KPBufAK2UQZm7takWb27qSi5nDfkX9l2IFgfHevburNoQ==" saltValue="JRGBwum9PpURq3cpimLRKA==" spinCount="100000" sheet="1" objects="1" scenarios="1"/>
  <dataConsolidate/>
  <mergeCells count="134">
    <mergeCell ref="B10:D10"/>
    <mergeCell ref="B11:D11"/>
    <mergeCell ref="B12:D12"/>
    <mergeCell ref="B13:D13"/>
    <mergeCell ref="B14:D14"/>
    <mergeCell ref="B15:D15"/>
    <mergeCell ref="A3:D3"/>
    <mergeCell ref="A4:D4"/>
    <mergeCell ref="A6:D6"/>
    <mergeCell ref="B8:D8"/>
    <mergeCell ref="B9:D9"/>
    <mergeCell ref="A25:D25"/>
    <mergeCell ref="C26:D26"/>
    <mergeCell ref="C27:D27"/>
    <mergeCell ref="A28:A29"/>
    <mergeCell ref="B28:B29"/>
    <mergeCell ref="C28:D28"/>
    <mergeCell ref="C29:D29"/>
    <mergeCell ref="B16:D16"/>
    <mergeCell ref="B17:D17"/>
    <mergeCell ref="A19:D19"/>
    <mergeCell ref="B21:D21"/>
    <mergeCell ref="B22:D22"/>
    <mergeCell ref="B23:D23"/>
    <mergeCell ref="A36:A37"/>
    <mergeCell ref="B36:B37"/>
    <mergeCell ref="C36:D36"/>
    <mergeCell ref="C37:D37"/>
    <mergeCell ref="A38:A39"/>
    <mergeCell ref="B38:B39"/>
    <mergeCell ref="C38:D38"/>
    <mergeCell ref="C39:D39"/>
    <mergeCell ref="C30:D30"/>
    <mergeCell ref="A31:A35"/>
    <mergeCell ref="B31:B35"/>
    <mergeCell ref="C31:D31"/>
    <mergeCell ref="C32:D32"/>
    <mergeCell ref="C33:D33"/>
    <mergeCell ref="C34:D34"/>
    <mergeCell ref="C35:D35"/>
    <mergeCell ref="C40:D40"/>
    <mergeCell ref="A41:A48"/>
    <mergeCell ref="B41:B48"/>
    <mergeCell ref="C41:D41"/>
    <mergeCell ref="C42:D42"/>
    <mergeCell ref="C43:D43"/>
    <mergeCell ref="C44:D44"/>
    <mergeCell ref="C45:D45"/>
    <mergeCell ref="C46:D46"/>
    <mergeCell ref="C47:D47"/>
    <mergeCell ref="C52:D52"/>
    <mergeCell ref="A53:A55"/>
    <mergeCell ref="B53:B55"/>
    <mergeCell ref="C53:D53"/>
    <mergeCell ref="C54:D54"/>
    <mergeCell ref="C55:D55"/>
    <mergeCell ref="C48:D48"/>
    <mergeCell ref="A49:A51"/>
    <mergeCell ref="B49:B51"/>
    <mergeCell ref="C49:D49"/>
    <mergeCell ref="C50:D50"/>
    <mergeCell ref="C51:D51"/>
    <mergeCell ref="C62:D62"/>
    <mergeCell ref="C63:D63"/>
    <mergeCell ref="C64:D64"/>
    <mergeCell ref="C65:D65"/>
    <mergeCell ref="C66:D66"/>
    <mergeCell ref="C67:D67"/>
    <mergeCell ref="C56:D56"/>
    <mergeCell ref="C57:D57"/>
    <mergeCell ref="C58:D58"/>
    <mergeCell ref="C59:D59"/>
    <mergeCell ref="C60:D60"/>
    <mergeCell ref="C61:D61"/>
    <mergeCell ref="A75:D75"/>
    <mergeCell ref="A76:D76"/>
    <mergeCell ref="A77:D77"/>
    <mergeCell ref="A78:D78"/>
    <mergeCell ref="A79:D79"/>
    <mergeCell ref="A80:D80"/>
    <mergeCell ref="C68:D68"/>
    <mergeCell ref="C69:D69"/>
    <mergeCell ref="C70:D70"/>
    <mergeCell ref="A72:D72"/>
    <mergeCell ref="A73:D73"/>
    <mergeCell ref="A74:D74"/>
    <mergeCell ref="A87:D87"/>
    <mergeCell ref="A88:D88"/>
    <mergeCell ref="A89:D89"/>
    <mergeCell ref="A90:D90"/>
    <mergeCell ref="A91:D91"/>
    <mergeCell ref="A93:D93"/>
    <mergeCell ref="A81:D81"/>
    <mergeCell ref="A82:D82"/>
    <mergeCell ref="A83:D83"/>
    <mergeCell ref="A84:D84"/>
    <mergeCell ref="A85:D85"/>
    <mergeCell ref="A86:D86"/>
    <mergeCell ref="A100:A103"/>
    <mergeCell ref="B100:B103"/>
    <mergeCell ref="C100:D100"/>
    <mergeCell ref="C101:D101"/>
    <mergeCell ref="C102:D102"/>
    <mergeCell ref="C103:D103"/>
    <mergeCell ref="C94:D94"/>
    <mergeCell ref="C95:D95"/>
    <mergeCell ref="C96:D96"/>
    <mergeCell ref="C97:D97"/>
    <mergeCell ref="C98:D98"/>
    <mergeCell ref="C99:D99"/>
    <mergeCell ref="A114:A115"/>
    <mergeCell ref="B114:B115"/>
    <mergeCell ref="C114:D114"/>
    <mergeCell ref="C115:D115"/>
    <mergeCell ref="A104:A111"/>
    <mergeCell ref="B104:B111"/>
    <mergeCell ref="C104:D104"/>
    <mergeCell ref="C105:D105"/>
    <mergeCell ref="C106:D106"/>
    <mergeCell ref="C107:D107"/>
    <mergeCell ref="C108:D108"/>
    <mergeCell ref="C109:D109"/>
    <mergeCell ref="C110:D110"/>
    <mergeCell ref="C111:D111"/>
    <mergeCell ref="C122:D122"/>
    <mergeCell ref="C123:D123"/>
    <mergeCell ref="C116:D116"/>
    <mergeCell ref="C117:D117"/>
    <mergeCell ref="C118:D118"/>
    <mergeCell ref="C119:D119"/>
    <mergeCell ref="C120:D120"/>
    <mergeCell ref="C121:D121"/>
    <mergeCell ref="C112:D112"/>
    <mergeCell ref="C113:D113"/>
  </mergeCells>
  <conditionalFormatting sqref="C58">
    <cfRule type="expression" dxfId="27" priority="28">
      <formula>#REF!="NO"</formula>
    </cfRule>
  </conditionalFormatting>
  <conditionalFormatting sqref="C52:D55">
    <cfRule type="expression" dxfId="26" priority="17">
      <formula>$F$2="NO"</formula>
    </cfRule>
  </conditionalFormatting>
  <conditionalFormatting sqref="C27:E51">
    <cfRule type="expression" dxfId="25" priority="12">
      <formula>#REF!="NO"</formula>
    </cfRule>
  </conditionalFormatting>
  <conditionalFormatting sqref="C95:F123">
    <cfRule type="expression" dxfId="24" priority="5">
      <formula>#REF!="NO"</formula>
    </cfRule>
  </conditionalFormatting>
  <conditionalFormatting sqref="E74:F91">
    <cfRule type="expression" dxfId="23" priority="8">
      <formula>#REF!="NO"</formula>
    </cfRule>
  </conditionalFormatting>
  <conditionalFormatting sqref="F8:F9">
    <cfRule type="expression" dxfId="22" priority="2">
      <formula>$E$2="NO"</formula>
    </cfRule>
  </conditionalFormatting>
  <conditionalFormatting sqref="F10:F16">
    <cfRule type="expression" dxfId="21" priority="10">
      <formula>#REF!="NO"</formula>
    </cfRule>
  </conditionalFormatting>
  <conditionalFormatting sqref="F17">
    <cfRule type="expression" dxfId="20" priority="1">
      <formula>$E$2="NO"</formula>
    </cfRule>
  </conditionalFormatting>
  <conditionalFormatting sqref="F21:F23">
    <cfRule type="expression" dxfId="19" priority="24">
      <formula>#REF!="NO"</formula>
    </cfRule>
  </conditionalFormatting>
  <conditionalFormatting sqref="F52">
    <cfRule type="expression" dxfId="18" priority="21">
      <formula>#REF!="NO"</formula>
    </cfRule>
  </conditionalFormatting>
  <conditionalFormatting sqref="F58:F70">
    <cfRule type="expression" dxfId="17" priority="22">
      <formula>#REF!="NO"</formula>
    </cfRule>
  </conditionalFormatting>
  <conditionalFormatting sqref="F27:G70 E52:E55 C56:E70">
    <cfRule type="expression" dxfId="16" priority="29">
      <formula>#REF!="NO"</formula>
    </cfRule>
  </conditionalFormatting>
  <dataValidations count="3">
    <dataValidation type="decimal" operator="greaterThanOrEqual" allowBlank="1" showInputMessage="1" showErrorMessage="1" error="The Pickup Allowance cannot be a negative number." sqref="F16" xr:uid="{5912AEE5-116E-48EF-8AE9-9CE8700FDF87}">
      <formula1>0</formula1>
    </dataValidation>
    <dataValidation type="decimal" allowBlank="1" showInputMessage="1" showErrorMessage="1" error="Invalid Entry - Bidder must enter a value that is greater than $0" sqref="F21" xr:uid="{7110F06C-89F5-49B5-9748-C1D27F120983}">
      <formula1>0</formula1>
      <formula2>9E+21</formula2>
    </dataValidation>
    <dataValidation type="decimal" allowBlank="1" showInputMessage="1" showErrorMessage="1" error="The Additional Options NYS Discount entered must be greater than 0%, or less than or equal to 100%." sqref="F23" xr:uid="{B95EB76C-691B-4E02-AE41-8CD3E3EDB516}">
      <formula1>0.01</formula1>
      <formula2>100</formula2>
    </dataValidation>
  </dataValidations>
  <pageMargins left="0.25" right="0.25" top="0.5" bottom="0.25" header="0.3" footer="0.3"/>
  <pageSetup scale="94" fitToHeight="0" orientation="landscape" r:id="rId1"/>
  <rowBreaks count="1" manualBreakCount="1">
    <brk id="23"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30A0"/>
    <pageSetUpPr autoPageBreaks="0" fitToPage="1"/>
  </sheetPr>
  <dimension ref="A1:G130"/>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6.7109375" style="108" bestFit="1" customWidth="1"/>
    <col min="7" max="16384" width="9.140625" style="2"/>
  </cols>
  <sheetData>
    <row r="1" spans="1:7" x14ac:dyDescent="0.2">
      <c r="A1" s="128" t="str">
        <f>'A (Item 4-EV)'!$A$1</f>
        <v>GROUP 40524-23254, SCHOOL BUSES (Statewide)                                                        Attachment 1 - Specifications and Pricing (Revised October 15, 2026)</v>
      </c>
      <c r="F1" s="122"/>
    </row>
    <row r="2" spans="1:7" s="24" customFormat="1" ht="13.5" thickBot="1" x14ac:dyDescent="0.3">
      <c r="A2" s="24" t="str">
        <f>'Attachment 1 - Summary'!B2</f>
        <v>PC69858 Factory Direct Bus Sales, Inc.</v>
      </c>
      <c r="B2" s="25"/>
      <c r="C2" s="25"/>
      <c r="D2" s="25"/>
      <c r="E2" s="25"/>
      <c r="F2" s="123"/>
      <c r="G2" s="25"/>
    </row>
    <row r="3" spans="1:7" ht="24" thickBot="1" x14ac:dyDescent="0.25">
      <c r="A3" s="209" t="s">
        <v>162</v>
      </c>
      <c r="B3" s="210"/>
      <c r="C3" s="210"/>
      <c r="D3" s="211"/>
      <c r="E3" s="9"/>
      <c r="F3" s="124"/>
    </row>
    <row r="4" spans="1:7" ht="47.25" customHeight="1" thickBot="1" x14ac:dyDescent="0.25">
      <c r="A4" s="200" t="s">
        <v>163</v>
      </c>
      <c r="B4" s="201"/>
      <c r="C4" s="201"/>
      <c r="D4" s="202"/>
      <c r="E4" s="9"/>
      <c r="F4" s="124"/>
    </row>
    <row r="5" spans="1:7" s="4" customFormat="1" ht="11.25" customHeight="1" thickBot="1" x14ac:dyDescent="0.3">
      <c r="A5" s="121"/>
      <c r="B5" s="121"/>
      <c r="C5" s="121"/>
      <c r="D5" s="121"/>
      <c r="E5" s="121"/>
      <c r="F5" s="125"/>
    </row>
    <row r="6" spans="1:7" s="8" customFormat="1" ht="16.5" customHeight="1" thickBot="1" x14ac:dyDescent="0.25">
      <c r="A6" s="185" t="s">
        <v>141</v>
      </c>
      <c r="B6" s="186"/>
      <c r="C6" s="186"/>
      <c r="D6" s="187"/>
      <c r="E6" s="31"/>
      <c r="F6" s="81" t="s">
        <v>177</v>
      </c>
    </row>
    <row r="7" spans="1:7" s="4" customFormat="1" ht="15" customHeight="1" thickBot="1" x14ac:dyDescent="0.3">
      <c r="A7" s="36" t="s">
        <v>6</v>
      </c>
      <c r="B7" s="26" t="s">
        <v>155</v>
      </c>
      <c r="C7" s="28"/>
      <c r="D7" s="35"/>
      <c r="E7" s="32"/>
      <c r="F7" s="82" t="s">
        <v>17</v>
      </c>
    </row>
    <row r="8" spans="1:7" ht="14.25" thickTop="1" thickBot="1" x14ac:dyDescent="0.25">
      <c r="A8" s="37" t="s">
        <v>9</v>
      </c>
      <c r="B8" s="203" t="s">
        <v>142</v>
      </c>
      <c r="C8" s="204"/>
      <c r="D8" s="205"/>
      <c r="E8" s="13"/>
      <c r="F8" s="109" t="s">
        <v>275</v>
      </c>
    </row>
    <row r="9" spans="1:7" s="8" customFormat="1" ht="44.25" customHeight="1" thickTop="1" thickBot="1" x14ac:dyDescent="0.25">
      <c r="A9" s="37" t="s">
        <v>127</v>
      </c>
      <c r="B9" s="203" t="s">
        <v>225</v>
      </c>
      <c r="C9" s="204"/>
      <c r="D9" s="205"/>
      <c r="E9" s="13"/>
      <c r="F9" s="109" t="s">
        <v>195</v>
      </c>
    </row>
    <row r="10" spans="1:7" ht="12.75" customHeight="1" thickTop="1" x14ac:dyDescent="0.2">
      <c r="A10" s="38" t="s">
        <v>0</v>
      </c>
      <c r="B10" s="191" t="s">
        <v>144</v>
      </c>
      <c r="C10" s="192"/>
      <c r="D10" s="193"/>
      <c r="E10" s="13"/>
      <c r="F10" s="97" t="s">
        <v>171</v>
      </c>
    </row>
    <row r="11" spans="1:7" x14ac:dyDescent="0.2">
      <c r="A11" s="38" t="s">
        <v>1</v>
      </c>
      <c r="B11" s="191" t="s">
        <v>143</v>
      </c>
      <c r="C11" s="192"/>
      <c r="D11" s="193"/>
      <c r="E11" s="13"/>
      <c r="F11" s="97">
        <v>4500</v>
      </c>
    </row>
    <row r="12" spans="1:7" ht="12.75" customHeight="1" thickBot="1" x14ac:dyDescent="0.25">
      <c r="A12" s="39" t="s">
        <v>2</v>
      </c>
      <c r="B12" s="182" t="s">
        <v>145</v>
      </c>
      <c r="C12" s="183"/>
      <c r="D12" s="184"/>
      <c r="E12" s="13"/>
      <c r="F12" s="110">
        <v>33803</v>
      </c>
    </row>
    <row r="13" spans="1:7" ht="13.5" thickTop="1" x14ac:dyDescent="0.2">
      <c r="A13" s="38" t="s">
        <v>3</v>
      </c>
      <c r="B13" s="191" t="s">
        <v>147</v>
      </c>
      <c r="C13" s="192"/>
      <c r="D13" s="193"/>
      <c r="E13" s="13"/>
      <c r="F13" s="97" t="s">
        <v>172</v>
      </c>
    </row>
    <row r="14" spans="1:7" x14ac:dyDescent="0.2">
      <c r="A14" s="38" t="s">
        <v>4</v>
      </c>
      <c r="B14" s="191" t="s">
        <v>146</v>
      </c>
      <c r="C14" s="192"/>
      <c r="D14" s="193"/>
      <c r="E14" s="13"/>
      <c r="F14" s="97" t="s">
        <v>173</v>
      </c>
    </row>
    <row r="15" spans="1:7" ht="15.75" customHeight="1" thickBot="1" x14ac:dyDescent="0.25">
      <c r="A15" s="40" t="s">
        <v>5</v>
      </c>
      <c r="B15" s="182" t="s">
        <v>148</v>
      </c>
      <c r="C15" s="183"/>
      <c r="D15" s="184"/>
      <c r="E15" s="13"/>
      <c r="F15" s="111" t="s">
        <v>173</v>
      </c>
    </row>
    <row r="16" spans="1:7" ht="29.25" customHeight="1" thickTop="1" x14ac:dyDescent="0.2">
      <c r="A16" s="38" t="s">
        <v>101</v>
      </c>
      <c r="B16" s="179" t="s">
        <v>150</v>
      </c>
      <c r="C16" s="180"/>
      <c r="D16" s="181"/>
      <c r="E16" s="13"/>
      <c r="F16" s="112">
        <v>100</v>
      </c>
    </row>
    <row r="17" spans="1:6" ht="30.75" customHeight="1" thickBot="1" x14ac:dyDescent="0.25">
      <c r="A17" s="40" t="s">
        <v>42</v>
      </c>
      <c r="B17" s="182" t="s">
        <v>149</v>
      </c>
      <c r="C17" s="183"/>
      <c r="D17" s="184"/>
      <c r="E17" s="13"/>
      <c r="F17" s="111" t="s">
        <v>194</v>
      </c>
    </row>
    <row r="18" spans="1:6" s="10" customFormat="1" ht="14.25" thickTop="1" thickBot="1" x14ac:dyDescent="0.25">
      <c r="C18" s="11"/>
      <c r="D18" s="11"/>
      <c r="E18" s="11"/>
      <c r="F18" s="106"/>
    </row>
    <row r="19" spans="1:6" s="12" customFormat="1" ht="16.5" customHeight="1" thickBot="1" x14ac:dyDescent="0.25">
      <c r="A19" s="185" t="s">
        <v>140</v>
      </c>
      <c r="B19" s="186"/>
      <c r="C19" s="186"/>
      <c r="D19" s="187"/>
      <c r="E19" s="31"/>
      <c r="F19" s="81" t="s">
        <v>177</v>
      </c>
    </row>
    <row r="20" spans="1:6" s="4" customFormat="1" ht="15" customHeight="1" thickBot="1" x14ac:dyDescent="0.3">
      <c r="A20" s="77" t="s">
        <v>6</v>
      </c>
      <c r="B20" s="69" t="s">
        <v>155</v>
      </c>
      <c r="C20" s="29"/>
      <c r="D20" s="70"/>
      <c r="E20" s="32"/>
      <c r="F20" s="82" t="s">
        <v>17</v>
      </c>
    </row>
    <row r="21" spans="1:6" ht="56.25" customHeight="1" x14ac:dyDescent="0.2">
      <c r="A21" s="41" t="s">
        <v>41</v>
      </c>
      <c r="B21" s="188" t="s">
        <v>151</v>
      </c>
      <c r="C21" s="189"/>
      <c r="D21" s="190"/>
      <c r="E21" s="13"/>
      <c r="F21" s="113">
        <f>83190.06*('PPI Adj'!D6)</f>
        <v>97082.800019999995</v>
      </c>
    </row>
    <row r="22" spans="1:6" ht="42.75" customHeight="1" x14ac:dyDescent="0.2">
      <c r="A22" s="38" t="s">
        <v>19</v>
      </c>
      <c r="B22" s="191" t="s">
        <v>152</v>
      </c>
      <c r="C22" s="192"/>
      <c r="D22" s="193"/>
      <c r="E22" s="13"/>
      <c r="F22" s="91">
        <f>1800*('PPI Adj'!D6)</f>
        <v>2100.6</v>
      </c>
    </row>
    <row r="23" spans="1:6" ht="33" customHeight="1" thickBot="1" x14ac:dyDescent="0.25">
      <c r="A23" s="42" t="s">
        <v>40</v>
      </c>
      <c r="B23" s="194" t="s">
        <v>153</v>
      </c>
      <c r="C23" s="195"/>
      <c r="D23" s="196"/>
      <c r="E23" s="1"/>
      <c r="F23" s="92">
        <v>1</v>
      </c>
    </row>
    <row r="24" spans="1:6" ht="13.5" thickBot="1" x14ac:dyDescent="0.25">
      <c r="A24" s="46"/>
      <c r="B24" s="1"/>
      <c r="C24" s="1"/>
      <c r="D24" s="1"/>
      <c r="E24" s="1"/>
      <c r="F24" s="107"/>
    </row>
    <row r="25" spans="1:6" s="8" customFormat="1" ht="15.75" customHeight="1" thickBot="1" x14ac:dyDescent="0.25">
      <c r="A25" s="162" t="s">
        <v>154</v>
      </c>
      <c r="B25" s="163"/>
      <c r="C25" s="163"/>
      <c r="D25" s="164"/>
      <c r="E25" s="33"/>
      <c r="F25" s="81" t="s">
        <v>177</v>
      </c>
    </row>
    <row r="26" spans="1:6" s="3" customFormat="1" ht="15" customHeight="1" thickBot="1" x14ac:dyDescent="0.3">
      <c r="A26" s="77" t="s">
        <v>6</v>
      </c>
      <c r="B26" s="78" t="s">
        <v>7</v>
      </c>
      <c r="C26" s="177" t="s">
        <v>155</v>
      </c>
      <c r="D26" s="178"/>
      <c r="E26" s="34"/>
      <c r="F26" s="82" t="s">
        <v>17</v>
      </c>
    </row>
    <row r="27" spans="1:6" s="13" customFormat="1" ht="40.5" customHeight="1" thickBot="1" x14ac:dyDescent="0.3">
      <c r="A27" s="72" t="s">
        <v>8</v>
      </c>
      <c r="B27" s="74" t="s">
        <v>122</v>
      </c>
      <c r="C27" s="146" t="s">
        <v>117</v>
      </c>
      <c r="D27" s="147"/>
      <c r="E27" s="30"/>
      <c r="F27" s="114" t="s">
        <v>234</v>
      </c>
    </row>
    <row r="28" spans="1:6" s="13" customFormat="1" x14ac:dyDescent="0.25">
      <c r="A28" s="140" t="s">
        <v>20</v>
      </c>
      <c r="B28" s="142" t="s">
        <v>164</v>
      </c>
      <c r="C28" s="144" t="s">
        <v>68</v>
      </c>
      <c r="D28" s="145"/>
      <c r="E28" s="30"/>
      <c r="F28" s="95">
        <v>5</v>
      </c>
    </row>
    <row r="29" spans="1:6" s="13" customFormat="1" ht="13.5" thickBot="1" x14ac:dyDescent="0.3">
      <c r="A29" s="141"/>
      <c r="B29" s="143"/>
      <c r="C29" s="146" t="s">
        <v>69</v>
      </c>
      <c r="D29" s="147"/>
      <c r="E29" s="30"/>
      <c r="F29" s="96">
        <v>30</v>
      </c>
    </row>
    <row r="30" spans="1:6" s="13" customFormat="1" ht="13.5" thickBot="1" x14ac:dyDescent="0.3">
      <c r="A30" s="75" t="s">
        <v>119</v>
      </c>
      <c r="B30" s="76" t="s">
        <v>107</v>
      </c>
      <c r="C30" s="138"/>
      <c r="D30" s="139"/>
      <c r="E30" s="79"/>
      <c r="F30" s="94"/>
    </row>
    <row r="31" spans="1:6" s="13" customFormat="1" x14ac:dyDescent="0.25">
      <c r="A31" s="140" t="s">
        <v>58</v>
      </c>
      <c r="B31" s="142"/>
      <c r="C31" s="144" t="s">
        <v>57</v>
      </c>
      <c r="D31" s="145"/>
      <c r="E31" s="30"/>
      <c r="F31" s="95" t="s">
        <v>196</v>
      </c>
    </row>
    <row r="32" spans="1:6" s="13" customFormat="1" x14ac:dyDescent="0.25">
      <c r="A32" s="148"/>
      <c r="B32" s="149"/>
      <c r="C32" s="150" t="s">
        <v>56</v>
      </c>
      <c r="D32" s="151"/>
      <c r="E32" s="30"/>
      <c r="F32" s="97" t="s">
        <v>231</v>
      </c>
    </row>
    <row r="33" spans="1:6" s="13" customFormat="1" x14ac:dyDescent="0.25">
      <c r="A33" s="148"/>
      <c r="B33" s="149"/>
      <c r="C33" s="150" t="s">
        <v>70</v>
      </c>
      <c r="D33" s="151"/>
      <c r="E33" s="30"/>
      <c r="F33" s="97" t="s">
        <v>186</v>
      </c>
    </row>
    <row r="34" spans="1:6" s="13" customFormat="1" x14ac:dyDescent="0.25">
      <c r="A34" s="148"/>
      <c r="B34" s="149"/>
      <c r="C34" s="171" t="s">
        <v>71</v>
      </c>
      <c r="D34" s="172"/>
      <c r="E34" s="30"/>
      <c r="F34" s="97" t="s">
        <v>187</v>
      </c>
    </row>
    <row r="35" spans="1:6" s="13" customFormat="1" ht="13.5" thickBot="1" x14ac:dyDescent="0.3">
      <c r="A35" s="141"/>
      <c r="B35" s="143"/>
      <c r="C35" s="146" t="s">
        <v>110</v>
      </c>
      <c r="D35" s="147"/>
      <c r="E35" s="30"/>
      <c r="F35" s="96" t="s">
        <v>203</v>
      </c>
    </row>
    <row r="36" spans="1:6" s="13" customFormat="1" x14ac:dyDescent="0.25">
      <c r="A36" s="140" t="s">
        <v>11</v>
      </c>
      <c r="B36" s="142"/>
      <c r="C36" s="144" t="s">
        <v>23</v>
      </c>
      <c r="D36" s="145"/>
      <c r="E36" s="30"/>
      <c r="F36" s="95" t="s">
        <v>232</v>
      </c>
    </row>
    <row r="37" spans="1:6" s="13" customFormat="1" ht="13.5" thickBot="1" x14ac:dyDescent="0.3">
      <c r="A37" s="141"/>
      <c r="B37" s="143"/>
      <c r="C37" s="146" t="s">
        <v>21</v>
      </c>
      <c r="D37" s="147"/>
      <c r="E37" s="30"/>
      <c r="F37" s="96" t="s">
        <v>232</v>
      </c>
    </row>
    <row r="38" spans="1:6" s="13" customFormat="1" x14ac:dyDescent="0.25">
      <c r="A38" s="140" t="s">
        <v>16</v>
      </c>
      <c r="B38" s="142"/>
      <c r="C38" s="144" t="s">
        <v>23</v>
      </c>
      <c r="D38" s="145"/>
      <c r="E38" s="30"/>
      <c r="F38" s="95" t="s">
        <v>233</v>
      </c>
    </row>
    <row r="39" spans="1:6" s="13" customFormat="1" ht="13.5" thickBot="1" x14ac:dyDescent="0.3">
      <c r="A39" s="141"/>
      <c r="B39" s="143"/>
      <c r="C39" s="173" t="s">
        <v>22</v>
      </c>
      <c r="D39" s="174"/>
      <c r="E39" s="30"/>
      <c r="F39" s="96" t="s">
        <v>233</v>
      </c>
    </row>
    <row r="40" spans="1:6" s="13" customFormat="1" ht="14.45" customHeight="1" thickBot="1" x14ac:dyDescent="0.3">
      <c r="A40" s="75" t="s">
        <v>51</v>
      </c>
      <c r="B40" s="76" t="s">
        <v>52</v>
      </c>
      <c r="C40" s="138"/>
      <c r="D40" s="139"/>
      <c r="E40" s="79"/>
      <c r="F40" s="94"/>
    </row>
    <row r="41" spans="1:6" s="13" customFormat="1" ht="13.5" customHeight="1" thickBot="1" x14ac:dyDescent="0.3">
      <c r="A41" s="175" t="s">
        <v>12</v>
      </c>
      <c r="B41" s="176" t="s">
        <v>132</v>
      </c>
      <c r="C41" s="144" t="s">
        <v>165</v>
      </c>
      <c r="D41" s="145"/>
      <c r="E41" s="30"/>
      <c r="F41" s="95" t="s">
        <v>235</v>
      </c>
    </row>
    <row r="42" spans="1:6" s="13" customFormat="1" ht="13.5" customHeight="1" thickBot="1" x14ac:dyDescent="0.3">
      <c r="A42" s="175"/>
      <c r="B42" s="176"/>
      <c r="C42" s="150" t="s">
        <v>166</v>
      </c>
      <c r="D42" s="151"/>
      <c r="E42" s="30"/>
      <c r="F42" s="97" t="s">
        <v>236</v>
      </c>
    </row>
    <row r="43" spans="1:6" s="13" customFormat="1" ht="13.5" customHeight="1" thickBot="1" x14ac:dyDescent="0.3">
      <c r="A43" s="175"/>
      <c r="B43" s="176"/>
      <c r="C43" s="150" t="s">
        <v>167</v>
      </c>
      <c r="D43" s="151"/>
      <c r="E43" s="30"/>
      <c r="F43" s="98" t="s">
        <v>235</v>
      </c>
    </row>
    <row r="44" spans="1:6" s="13" customFormat="1" ht="13.5" customHeight="1" thickBot="1" x14ac:dyDescent="0.3">
      <c r="A44" s="175"/>
      <c r="B44" s="176"/>
      <c r="C44" s="150" t="s">
        <v>168</v>
      </c>
      <c r="D44" s="151"/>
      <c r="E44" s="30"/>
      <c r="F44" s="97" t="s">
        <v>237</v>
      </c>
    </row>
    <row r="45" spans="1:6" s="13" customFormat="1" ht="13.5" customHeight="1" thickBot="1" x14ac:dyDescent="0.3">
      <c r="A45" s="175"/>
      <c r="B45" s="176"/>
      <c r="C45" s="150" t="s">
        <v>111</v>
      </c>
      <c r="D45" s="151"/>
      <c r="E45" s="30"/>
      <c r="F45" s="97" t="s">
        <v>188</v>
      </c>
    </row>
    <row r="46" spans="1:6" s="13" customFormat="1" ht="13.5" customHeight="1" thickBot="1" x14ac:dyDescent="0.3">
      <c r="A46" s="175"/>
      <c r="B46" s="176"/>
      <c r="C46" s="150" t="s">
        <v>112</v>
      </c>
      <c r="D46" s="151"/>
      <c r="E46" s="30"/>
      <c r="F46" s="97" t="s">
        <v>178</v>
      </c>
    </row>
    <row r="47" spans="1:6" s="13" customFormat="1" ht="13.5" customHeight="1" thickBot="1" x14ac:dyDescent="0.3">
      <c r="A47" s="175"/>
      <c r="B47" s="176"/>
      <c r="C47" s="171" t="s">
        <v>113</v>
      </c>
      <c r="D47" s="172"/>
      <c r="E47" s="30"/>
      <c r="F47" s="97" t="s">
        <v>189</v>
      </c>
    </row>
    <row r="48" spans="1:6" s="13" customFormat="1" ht="13.5" customHeight="1" thickBot="1" x14ac:dyDescent="0.3">
      <c r="A48" s="175"/>
      <c r="B48" s="176"/>
      <c r="C48" s="146" t="s">
        <v>114</v>
      </c>
      <c r="D48" s="147"/>
      <c r="E48" s="30"/>
      <c r="F48" s="96" t="s">
        <v>178</v>
      </c>
    </row>
    <row r="49" spans="1:6" s="13" customFormat="1" x14ac:dyDescent="0.25">
      <c r="A49" s="140" t="s">
        <v>10</v>
      </c>
      <c r="B49" s="142" t="s">
        <v>62</v>
      </c>
      <c r="C49" s="144" t="s">
        <v>115</v>
      </c>
      <c r="D49" s="145"/>
      <c r="E49" s="30"/>
      <c r="F49" s="95">
        <v>6</v>
      </c>
    </row>
    <row r="50" spans="1:6" s="13" customFormat="1" x14ac:dyDescent="0.25">
      <c r="A50" s="148"/>
      <c r="B50" s="149"/>
      <c r="C50" s="150" t="s">
        <v>116</v>
      </c>
      <c r="D50" s="151"/>
      <c r="E50" s="30"/>
      <c r="F50" s="97" t="s">
        <v>238</v>
      </c>
    </row>
    <row r="51" spans="1:6" s="13" customFormat="1" ht="13.5" thickBot="1" x14ac:dyDescent="0.3">
      <c r="A51" s="148"/>
      <c r="B51" s="149"/>
      <c r="C51" s="173" t="s">
        <v>72</v>
      </c>
      <c r="D51" s="174"/>
      <c r="E51" s="30"/>
      <c r="F51" s="99" t="s">
        <v>179</v>
      </c>
    </row>
    <row r="52" spans="1:6" s="13" customFormat="1" ht="77.099999999999994" customHeight="1" thickBot="1" x14ac:dyDescent="0.3">
      <c r="A52" s="71" t="s">
        <v>9</v>
      </c>
      <c r="B52" s="73" t="s">
        <v>131</v>
      </c>
      <c r="C52" s="171"/>
      <c r="D52" s="172"/>
      <c r="E52" s="30"/>
      <c r="F52" s="95"/>
    </row>
    <row r="53" spans="1:6" s="13" customFormat="1" x14ac:dyDescent="0.25">
      <c r="A53" s="140" t="s">
        <v>24</v>
      </c>
      <c r="B53" s="142" t="s">
        <v>93</v>
      </c>
      <c r="C53" s="144" t="s">
        <v>73</v>
      </c>
      <c r="D53" s="145"/>
      <c r="E53" s="30"/>
      <c r="F53" s="95" t="s">
        <v>239</v>
      </c>
    </row>
    <row r="54" spans="1:6" s="13" customFormat="1" ht="77.25" customHeight="1" thickBot="1" x14ac:dyDescent="0.3">
      <c r="A54" s="141"/>
      <c r="B54" s="143"/>
      <c r="C54" s="146" t="s">
        <v>74</v>
      </c>
      <c r="D54" s="147"/>
      <c r="E54" s="30"/>
      <c r="F54" s="96" t="s">
        <v>240</v>
      </c>
    </row>
    <row r="55" spans="1:6" s="13" customFormat="1" x14ac:dyDescent="0.25">
      <c r="A55" s="140" t="s">
        <v>25</v>
      </c>
      <c r="B55" s="142"/>
      <c r="C55" s="144" t="s">
        <v>75</v>
      </c>
      <c r="D55" s="145"/>
      <c r="E55" s="30"/>
      <c r="F55" s="95" t="s">
        <v>241</v>
      </c>
    </row>
    <row r="56" spans="1:6" s="13" customFormat="1" x14ac:dyDescent="0.25">
      <c r="A56" s="148"/>
      <c r="B56" s="149"/>
      <c r="C56" s="150" t="s">
        <v>76</v>
      </c>
      <c r="D56" s="151"/>
      <c r="E56" s="30"/>
      <c r="F56" s="97">
        <v>2</v>
      </c>
    </row>
    <row r="57" spans="1:6" s="13" customFormat="1" ht="13.5" thickBot="1" x14ac:dyDescent="0.3">
      <c r="A57" s="141"/>
      <c r="B57" s="143"/>
      <c r="C57" s="146" t="s">
        <v>77</v>
      </c>
      <c r="D57" s="147"/>
      <c r="E57" s="30"/>
      <c r="F57" s="96" t="s">
        <v>242</v>
      </c>
    </row>
    <row r="58" spans="1:6" s="13" customFormat="1" ht="15.6" customHeight="1" thickBot="1" x14ac:dyDescent="0.3">
      <c r="A58" s="75" t="s">
        <v>43</v>
      </c>
      <c r="B58" s="76" t="s">
        <v>44</v>
      </c>
      <c r="C58" s="138"/>
      <c r="D58" s="139"/>
      <c r="E58" s="79"/>
      <c r="F58" s="100"/>
    </row>
    <row r="59" spans="1:6" s="13" customFormat="1" ht="27.95" customHeight="1" thickBot="1" x14ac:dyDescent="0.3">
      <c r="A59" s="75" t="s">
        <v>43</v>
      </c>
      <c r="B59" s="76" t="s">
        <v>63</v>
      </c>
      <c r="C59" s="138"/>
      <c r="D59" s="139"/>
      <c r="E59" s="79"/>
      <c r="F59" s="100"/>
    </row>
    <row r="60" spans="1:6" s="13" customFormat="1" ht="27" customHeight="1" thickBot="1" x14ac:dyDescent="0.3">
      <c r="A60" s="75" t="s">
        <v>43</v>
      </c>
      <c r="B60" s="76" t="s">
        <v>64</v>
      </c>
      <c r="C60" s="138"/>
      <c r="D60" s="139"/>
      <c r="E60" s="79"/>
      <c r="F60" s="100"/>
    </row>
    <row r="61" spans="1:6" s="13" customFormat="1" ht="14.1" customHeight="1" thickBot="1" x14ac:dyDescent="0.3">
      <c r="A61" s="75" t="s">
        <v>49</v>
      </c>
      <c r="B61" s="76" t="s">
        <v>65</v>
      </c>
      <c r="C61" s="138"/>
      <c r="D61" s="139"/>
      <c r="E61" s="79"/>
      <c r="F61" s="100"/>
    </row>
    <row r="62" spans="1:6" s="13" customFormat="1" ht="13.5" thickBot="1" x14ac:dyDescent="0.3">
      <c r="A62" s="75" t="s">
        <v>26</v>
      </c>
      <c r="B62" s="76"/>
      <c r="C62" s="136" t="s">
        <v>78</v>
      </c>
      <c r="D62" s="137"/>
      <c r="E62" s="30"/>
      <c r="F62" s="94" t="s">
        <v>180</v>
      </c>
    </row>
    <row r="63" spans="1:6" s="13" customFormat="1" ht="42" customHeight="1" thickBot="1" x14ac:dyDescent="0.3">
      <c r="A63" s="75" t="s">
        <v>27</v>
      </c>
      <c r="B63" s="76" t="s">
        <v>170</v>
      </c>
      <c r="C63" s="136" t="s">
        <v>79</v>
      </c>
      <c r="D63" s="137"/>
      <c r="E63" s="30"/>
      <c r="F63" s="94">
        <v>33</v>
      </c>
    </row>
    <row r="64" spans="1:6" s="13" customFormat="1" ht="39.6" customHeight="1" thickBot="1" x14ac:dyDescent="0.3">
      <c r="A64" s="75" t="s">
        <v>50</v>
      </c>
      <c r="B64" s="76" t="s">
        <v>80</v>
      </c>
      <c r="C64" s="138"/>
      <c r="D64" s="139"/>
      <c r="E64" s="79"/>
      <c r="F64" s="94"/>
    </row>
    <row r="65" spans="1:6" s="13" customFormat="1" ht="40.5" customHeight="1" thickBot="1" x14ac:dyDescent="0.3">
      <c r="A65" s="75" t="s">
        <v>53</v>
      </c>
      <c r="B65" s="76" t="s">
        <v>81</v>
      </c>
      <c r="C65" s="138"/>
      <c r="D65" s="139"/>
      <c r="E65" s="79"/>
      <c r="F65" s="94"/>
    </row>
    <row r="66" spans="1:6" s="13" customFormat="1" ht="78" customHeight="1" thickBot="1" x14ac:dyDescent="0.3">
      <c r="A66" s="75" t="s">
        <v>28</v>
      </c>
      <c r="B66" s="76" t="s">
        <v>123</v>
      </c>
      <c r="C66" s="138"/>
      <c r="D66" s="139"/>
      <c r="E66" s="79"/>
      <c r="F66" s="94"/>
    </row>
    <row r="67" spans="1:6" s="13" customFormat="1" ht="39.6" customHeight="1" thickBot="1" x14ac:dyDescent="0.3">
      <c r="A67" s="75" t="s">
        <v>30</v>
      </c>
      <c r="B67" s="76" t="s">
        <v>94</v>
      </c>
      <c r="C67" s="136" t="s">
        <v>29</v>
      </c>
      <c r="D67" s="137"/>
      <c r="E67" s="30"/>
      <c r="F67" s="94" t="s">
        <v>190</v>
      </c>
    </row>
    <row r="68" spans="1:6" s="13" customFormat="1" ht="27" customHeight="1" thickBot="1" x14ac:dyDescent="0.3">
      <c r="A68" s="75" t="s">
        <v>54</v>
      </c>
      <c r="B68" s="76" t="s">
        <v>95</v>
      </c>
      <c r="C68" s="138"/>
      <c r="D68" s="139"/>
      <c r="E68" s="79"/>
      <c r="F68" s="94"/>
    </row>
    <row r="69" spans="1:6" s="13" customFormat="1" ht="28.5" customHeight="1" thickBot="1" x14ac:dyDescent="0.3">
      <c r="A69" s="75" t="s">
        <v>31</v>
      </c>
      <c r="B69" s="76" t="s">
        <v>96</v>
      </c>
      <c r="C69" s="136" t="s">
        <v>29</v>
      </c>
      <c r="D69" s="137"/>
      <c r="E69" s="30"/>
      <c r="F69" s="94" t="s">
        <v>191</v>
      </c>
    </row>
    <row r="70" spans="1:6" s="13" customFormat="1" ht="39.6" customHeight="1" thickBot="1" x14ac:dyDescent="0.3">
      <c r="A70" s="75" t="s">
        <v>55</v>
      </c>
      <c r="B70" s="76" t="s">
        <v>157</v>
      </c>
      <c r="C70" s="138"/>
      <c r="D70" s="139"/>
      <c r="E70" s="79"/>
      <c r="F70" s="94"/>
    </row>
    <row r="71" spans="1:6" s="13" customFormat="1" ht="27" customHeight="1" thickBot="1" x14ac:dyDescent="0.3">
      <c r="A71" s="75" t="s">
        <v>47</v>
      </c>
      <c r="B71" s="76" t="s">
        <v>46</v>
      </c>
      <c r="C71" s="138"/>
      <c r="D71" s="139"/>
      <c r="E71" s="79"/>
      <c r="F71" s="94"/>
    </row>
    <row r="72" spans="1:6" s="13" customFormat="1" ht="29.1" customHeight="1" thickBot="1" x14ac:dyDescent="0.3">
      <c r="A72" s="75" t="s">
        <v>48</v>
      </c>
      <c r="B72" s="76" t="s">
        <v>102</v>
      </c>
      <c r="C72" s="138"/>
      <c r="D72" s="139"/>
      <c r="E72" s="79"/>
      <c r="F72" s="94"/>
    </row>
    <row r="73" spans="1:6" s="13" customFormat="1" ht="26.25" thickBot="1" x14ac:dyDescent="0.3">
      <c r="A73" s="75" t="s">
        <v>45</v>
      </c>
      <c r="B73" s="76" t="s">
        <v>82</v>
      </c>
      <c r="C73" s="138"/>
      <c r="D73" s="139"/>
      <c r="E73" s="79"/>
      <c r="F73" s="94"/>
    </row>
    <row r="74" spans="1:6" ht="13.5" thickBot="1" x14ac:dyDescent="0.25"/>
    <row r="75" spans="1:6" s="16" customFormat="1" ht="18" customHeight="1" thickBot="1" x14ac:dyDescent="0.3">
      <c r="A75" s="212" t="s">
        <v>158</v>
      </c>
      <c r="B75" s="213"/>
      <c r="C75" s="213"/>
      <c r="D75" s="213"/>
      <c r="E75" s="33"/>
      <c r="F75" s="81" t="s">
        <v>177</v>
      </c>
    </row>
    <row r="76" spans="1:6" s="3" customFormat="1" ht="15" customHeight="1" thickBot="1" x14ac:dyDescent="0.3">
      <c r="A76" s="168" t="s">
        <v>159</v>
      </c>
      <c r="B76" s="169"/>
      <c r="C76" s="169"/>
      <c r="D76" s="170"/>
      <c r="E76" s="34"/>
      <c r="F76" s="82" t="s">
        <v>17</v>
      </c>
    </row>
    <row r="77" spans="1:6" s="13" customFormat="1" x14ac:dyDescent="0.25">
      <c r="A77" s="165" t="s">
        <v>83</v>
      </c>
      <c r="B77" s="166"/>
      <c r="C77" s="166"/>
      <c r="D77" s="167"/>
      <c r="E77" s="79"/>
      <c r="F77" s="115">
        <f>1633*('PPI Adj'!D6)</f>
        <v>1905.711</v>
      </c>
    </row>
    <row r="78" spans="1:6" s="13" customFormat="1" x14ac:dyDescent="0.25">
      <c r="A78" s="165" t="s">
        <v>84</v>
      </c>
      <c r="B78" s="166"/>
      <c r="C78" s="166"/>
      <c r="D78" s="167"/>
      <c r="E78" s="79"/>
      <c r="F78" s="116">
        <f>-350*('PPI Adj'!D6)</f>
        <v>-408.45</v>
      </c>
    </row>
    <row r="79" spans="1:6" s="13" customFormat="1" x14ac:dyDescent="0.25">
      <c r="A79" s="156" t="s">
        <v>33</v>
      </c>
      <c r="B79" s="157"/>
      <c r="C79" s="157"/>
      <c r="D79" s="158"/>
      <c r="E79" s="30"/>
      <c r="F79" s="117">
        <f>523*('PPI Adj'!D6)</f>
        <v>610.34100000000001</v>
      </c>
    </row>
    <row r="80" spans="1:6" s="13" customFormat="1" x14ac:dyDescent="0.25">
      <c r="A80" s="156" t="s">
        <v>34</v>
      </c>
      <c r="B80" s="157"/>
      <c r="C80" s="157"/>
      <c r="D80" s="158"/>
      <c r="E80" s="79"/>
      <c r="F80" s="117" t="s">
        <v>202</v>
      </c>
    </row>
    <row r="81" spans="1:6" s="13" customFormat="1" x14ac:dyDescent="0.25">
      <c r="A81" s="156" t="s">
        <v>35</v>
      </c>
      <c r="B81" s="157"/>
      <c r="C81" s="157"/>
      <c r="D81" s="158"/>
      <c r="E81" s="30"/>
      <c r="F81" s="117">
        <f>242*('PPI Adj'!D6)</f>
        <v>282.41399999999999</v>
      </c>
    </row>
    <row r="82" spans="1:6" s="13" customFormat="1" x14ac:dyDescent="0.25">
      <c r="A82" s="156" t="s">
        <v>59</v>
      </c>
      <c r="B82" s="157"/>
      <c r="C82" s="157"/>
      <c r="D82" s="158"/>
      <c r="E82" s="30"/>
      <c r="F82" s="117">
        <f>1280*('PPI Adj'!D6)</f>
        <v>1493.76</v>
      </c>
    </row>
    <row r="83" spans="1:6" s="13" customFormat="1" x14ac:dyDescent="0.25">
      <c r="A83" s="156" t="s">
        <v>60</v>
      </c>
      <c r="B83" s="157"/>
      <c r="C83" s="157"/>
      <c r="D83" s="158"/>
      <c r="E83" s="30"/>
      <c r="F83" s="117" t="s">
        <v>202</v>
      </c>
    </row>
    <row r="84" spans="1:6" s="13" customFormat="1" x14ac:dyDescent="0.25">
      <c r="A84" s="156" t="s">
        <v>87</v>
      </c>
      <c r="B84" s="157"/>
      <c r="C84" s="157"/>
      <c r="D84" s="158"/>
      <c r="E84" s="30"/>
      <c r="F84" s="117">
        <f>2800*('PPI Adj'!D6)</f>
        <v>3267.6</v>
      </c>
    </row>
    <row r="85" spans="1:6" x14ac:dyDescent="0.2">
      <c r="A85" s="206" t="s">
        <v>86</v>
      </c>
      <c r="B85" s="207"/>
      <c r="C85" s="207"/>
      <c r="D85" s="208"/>
      <c r="E85" s="30"/>
      <c r="F85" s="117">
        <f>8868*('PPI Adj'!D6)</f>
        <v>10348.956</v>
      </c>
    </row>
    <row r="86" spans="1:6" x14ac:dyDescent="0.2">
      <c r="A86" s="156" t="s">
        <v>13</v>
      </c>
      <c r="B86" s="157"/>
      <c r="C86" s="157"/>
      <c r="D86" s="158"/>
      <c r="E86" s="30"/>
      <c r="F86" s="117">
        <f>8071*('PPI Adj'!D6)</f>
        <v>9418.857</v>
      </c>
    </row>
    <row r="87" spans="1:6" x14ac:dyDescent="0.2">
      <c r="A87" s="156" t="s">
        <v>36</v>
      </c>
      <c r="B87" s="157"/>
      <c r="C87" s="157"/>
      <c r="D87" s="158"/>
      <c r="E87" s="79"/>
      <c r="F87" s="117">
        <f>524*('PPI Adj'!D6)</f>
        <v>611.50800000000004</v>
      </c>
    </row>
    <row r="88" spans="1:6" x14ac:dyDescent="0.2">
      <c r="A88" s="156" t="s">
        <v>37</v>
      </c>
      <c r="B88" s="157"/>
      <c r="C88" s="157"/>
      <c r="D88" s="158"/>
      <c r="E88" s="79"/>
      <c r="F88" s="117" t="s">
        <v>202</v>
      </c>
    </row>
    <row r="89" spans="1:6" x14ac:dyDescent="0.2">
      <c r="A89" s="156" t="s">
        <v>38</v>
      </c>
      <c r="B89" s="157"/>
      <c r="C89" s="157"/>
      <c r="D89" s="158"/>
      <c r="E89" s="30"/>
      <c r="F89" s="117">
        <f>720*('PPI Adj'!D6)</f>
        <v>840.24</v>
      </c>
    </row>
    <row r="90" spans="1:6" x14ac:dyDescent="0.2">
      <c r="A90" s="156" t="s">
        <v>90</v>
      </c>
      <c r="B90" s="157"/>
      <c r="C90" s="157"/>
      <c r="D90" s="158"/>
      <c r="E90" s="79"/>
      <c r="F90" s="117">
        <f>635*('PPI Adj'!D6)</f>
        <v>741.04500000000007</v>
      </c>
    </row>
    <row r="91" spans="1:6" x14ac:dyDescent="0.2">
      <c r="A91" s="156" t="s">
        <v>89</v>
      </c>
      <c r="B91" s="157"/>
      <c r="C91" s="157"/>
      <c r="D91" s="158"/>
      <c r="E91" s="30"/>
      <c r="F91" s="117">
        <f>2800*('PPI Adj'!D6)</f>
        <v>3267.6</v>
      </c>
    </row>
    <row r="92" spans="1:6" x14ac:dyDescent="0.2">
      <c r="A92" s="156" t="s">
        <v>39</v>
      </c>
      <c r="B92" s="157"/>
      <c r="C92" s="157"/>
      <c r="D92" s="158"/>
      <c r="E92" s="30"/>
      <c r="F92" s="117">
        <f>258*('PPI Adj'!D6)</f>
        <v>301.08600000000001</v>
      </c>
    </row>
    <row r="93" spans="1:6" x14ac:dyDescent="0.2">
      <c r="A93" s="156" t="s">
        <v>14</v>
      </c>
      <c r="B93" s="157"/>
      <c r="C93" s="157"/>
      <c r="D93" s="158"/>
      <c r="E93" s="30"/>
      <c r="F93" s="117">
        <f>4697*('PPI Adj'!D6)</f>
        <v>5481.3990000000003</v>
      </c>
    </row>
    <row r="94" spans="1:6" x14ac:dyDescent="0.2">
      <c r="A94" s="156" t="s">
        <v>91</v>
      </c>
      <c r="B94" s="157"/>
      <c r="C94" s="157"/>
      <c r="D94" s="158"/>
      <c r="E94" s="30"/>
      <c r="F94" s="117">
        <f>3510*('PPI Adj'!D6)</f>
        <v>4096.17</v>
      </c>
    </row>
    <row r="95" spans="1:6" x14ac:dyDescent="0.2">
      <c r="A95" s="206" t="s">
        <v>243</v>
      </c>
      <c r="B95" s="207"/>
      <c r="C95" s="207"/>
      <c r="D95" s="208"/>
      <c r="E95" s="30"/>
      <c r="F95" s="118">
        <f>0*('PPI Adj'!D6)</f>
        <v>0</v>
      </c>
    </row>
    <row r="96" spans="1:6" ht="13.5" thickBot="1" x14ac:dyDescent="0.25">
      <c r="A96" s="159" t="s">
        <v>92</v>
      </c>
      <c r="B96" s="160"/>
      <c r="C96" s="160"/>
      <c r="D96" s="161"/>
      <c r="E96" s="79"/>
      <c r="F96" s="119">
        <f>-500*('PPI Adj'!D6)</f>
        <v>-583.5</v>
      </c>
    </row>
    <row r="97" spans="1:6" ht="13.5" thickBot="1" x14ac:dyDescent="0.25"/>
    <row r="98" spans="1:6" s="16" customFormat="1" ht="18" customHeight="1" thickBot="1" x14ac:dyDescent="0.3">
      <c r="A98" s="162" t="s">
        <v>156</v>
      </c>
      <c r="B98" s="163"/>
      <c r="C98" s="163"/>
      <c r="D98" s="164"/>
      <c r="E98" s="33"/>
      <c r="F98" s="81" t="s">
        <v>177</v>
      </c>
    </row>
    <row r="99" spans="1:6" s="3" customFormat="1" ht="15" customHeight="1" thickBot="1" x14ac:dyDescent="0.3">
      <c r="A99" s="43" t="s">
        <v>32</v>
      </c>
      <c r="B99" s="23" t="s">
        <v>7</v>
      </c>
      <c r="C99" s="152" t="s">
        <v>155</v>
      </c>
      <c r="D99" s="153"/>
      <c r="E99" s="34"/>
      <c r="F99" s="82" t="s">
        <v>17</v>
      </c>
    </row>
    <row r="100" spans="1:6" s="13" customFormat="1" ht="27" customHeight="1" thickBot="1" x14ac:dyDescent="0.3">
      <c r="A100" s="44" t="s">
        <v>83</v>
      </c>
      <c r="B100" s="15" t="s">
        <v>121</v>
      </c>
      <c r="C100" s="154"/>
      <c r="D100" s="155"/>
      <c r="E100" s="79"/>
      <c r="F100" s="94"/>
    </row>
    <row r="101" spans="1:6" s="13" customFormat="1" ht="42" customHeight="1" thickBot="1" x14ac:dyDescent="0.3">
      <c r="A101" s="44" t="s">
        <v>84</v>
      </c>
      <c r="B101" s="22" t="s">
        <v>136</v>
      </c>
      <c r="C101" s="154"/>
      <c r="D101" s="155"/>
      <c r="E101" s="79"/>
      <c r="F101" s="94"/>
    </row>
    <row r="102" spans="1:6" s="13" customFormat="1" ht="26.25" thickBot="1" x14ac:dyDescent="0.3">
      <c r="A102" s="75" t="s">
        <v>33</v>
      </c>
      <c r="B102" s="76" t="s">
        <v>106</v>
      </c>
      <c r="C102" s="136" t="s">
        <v>29</v>
      </c>
      <c r="D102" s="137"/>
      <c r="E102" s="30"/>
      <c r="F102" s="94" t="s">
        <v>181</v>
      </c>
    </row>
    <row r="103" spans="1:6" s="13" customFormat="1" ht="53.1" customHeight="1" thickBot="1" x14ac:dyDescent="0.3">
      <c r="A103" s="75" t="s">
        <v>34</v>
      </c>
      <c r="B103" s="76" t="s">
        <v>97</v>
      </c>
      <c r="C103" s="138"/>
      <c r="D103" s="139"/>
      <c r="E103" s="79"/>
      <c r="F103" s="94"/>
    </row>
    <row r="104" spans="1:6" s="13" customFormat="1" ht="28.5" customHeight="1" thickBot="1" x14ac:dyDescent="0.3">
      <c r="A104" s="75" t="s">
        <v>35</v>
      </c>
      <c r="B104" s="76" t="s">
        <v>85</v>
      </c>
      <c r="C104" s="136" t="s">
        <v>99</v>
      </c>
      <c r="D104" s="137"/>
      <c r="E104" s="30"/>
      <c r="F104" s="94" t="s">
        <v>244</v>
      </c>
    </row>
    <row r="105" spans="1:6" s="13" customFormat="1" ht="12.75" customHeight="1" x14ac:dyDescent="0.25">
      <c r="A105" s="140" t="s">
        <v>59</v>
      </c>
      <c r="B105" s="142" t="s">
        <v>124</v>
      </c>
      <c r="C105" s="144" t="s">
        <v>167</v>
      </c>
      <c r="D105" s="145"/>
      <c r="E105" s="30"/>
      <c r="F105" s="95" t="s">
        <v>235</v>
      </c>
    </row>
    <row r="106" spans="1:6" s="13" customFormat="1" ht="12.75" customHeight="1" x14ac:dyDescent="0.25">
      <c r="A106" s="148"/>
      <c r="B106" s="149"/>
      <c r="C106" s="150" t="s">
        <v>168</v>
      </c>
      <c r="D106" s="151"/>
      <c r="E106" s="30"/>
      <c r="F106" s="97" t="s">
        <v>236</v>
      </c>
    </row>
    <row r="107" spans="1:6" s="13" customFormat="1" ht="39" customHeight="1" x14ac:dyDescent="0.25">
      <c r="A107" s="148"/>
      <c r="B107" s="149"/>
      <c r="C107" s="150" t="s">
        <v>113</v>
      </c>
      <c r="D107" s="151"/>
      <c r="E107" s="30"/>
      <c r="F107" s="97" t="s">
        <v>245</v>
      </c>
    </row>
    <row r="108" spans="1:6" s="13" customFormat="1" ht="24.6" customHeight="1" thickBot="1" x14ac:dyDescent="0.3">
      <c r="A108" s="141"/>
      <c r="B108" s="143"/>
      <c r="C108" s="146" t="s">
        <v>114</v>
      </c>
      <c r="D108" s="147"/>
      <c r="E108" s="30"/>
      <c r="F108" s="96" t="s">
        <v>246</v>
      </c>
    </row>
    <row r="109" spans="1:6" s="13" customFormat="1" x14ac:dyDescent="0.25">
      <c r="A109" s="140" t="s">
        <v>60</v>
      </c>
      <c r="B109" s="142" t="s">
        <v>125</v>
      </c>
      <c r="C109" s="144" t="s">
        <v>165</v>
      </c>
      <c r="D109" s="145"/>
      <c r="E109" s="30"/>
      <c r="F109" s="95" t="s">
        <v>202</v>
      </c>
    </row>
    <row r="110" spans="1:6" s="13" customFormat="1" ht="12.75" customHeight="1" x14ac:dyDescent="0.25">
      <c r="A110" s="148"/>
      <c r="B110" s="149"/>
      <c r="C110" s="150" t="s">
        <v>166</v>
      </c>
      <c r="D110" s="151"/>
      <c r="E110" s="30"/>
      <c r="F110" s="98" t="s">
        <v>198</v>
      </c>
    </row>
    <row r="111" spans="1:6" s="13" customFormat="1" ht="12.75" customHeight="1" x14ac:dyDescent="0.25">
      <c r="A111" s="148"/>
      <c r="B111" s="149"/>
      <c r="C111" s="150" t="s">
        <v>167</v>
      </c>
      <c r="D111" s="151"/>
      <c r="E111" s="30"/>
      <c r="F111" s="98" t="s">
        <v>198</v>
      </c>
    </row>
    <row r="112" spans="1:6" s="13" customFormat="1" ht="12.75" customHeight="1" x14ac:dyDescent="0.25">
      <c r="A112" s="148"/>
      <c r="B112" s="149"/>
      <c r="C112" s="150" t="s">
        <v>168</v>
      </c>
      <c r="D112" s="151"/>
      <c r="E112" s="30"/>
      <c r="F112" s="97" t="s">
        <v>198</v>
      </c>
    </row>
    <row r="113" spans="1:6" s="13" customFormat="1" ht="12.75" customHeight="1" x14ac:dyDescent="0.25">
      <c r="A113" s="148"/>
      <c r="B113" s="149"/>
      <c r="C113" s="150" t="s">
        <v>111</v>
      </c>
      <c r="D113" s="151"/>
      <c r="E113" s="30"/>
      <c r="F113" s="97" t="s">
        <v>198</v>
      </c>
    </row>
    <row r="114" spans="1:6" s="13" customFormat="1" ht="12.75" customHeight="1" x14ac:dyDescent="0.25">
      <c r="A114" s="148"/>
      <c r="B114" s="149"/>
      <c r="C114" s="150" t="s">
        <v>112</v>
      </c>
      <c r="D114" s="151"/>
      <c r="E114" s="30"/>
      <c r="F114" s="98" t="s">
        <v>198</v>
      </c>
    </row>
    <row r="115" spans="1:6" s="13" customFormat="1" ht="12.75" customHeight="1" x14ac:dyDescent="0.25">
      <c r="A115" s="148"/>
      <c r="B115" s="149"/>
      <c r="C115" s="150" t="s">
        <v>113</v>
      </c>
      <c r="D115" s="151"/>
      <c r="E115" s="30"/>
      <c r="F115" s="98" t="s">
        <v>198</v>
      </c>
    </row>
    <row r="116" spans="1:6" s="13" customFormat="1" ht="13.5" customHeight="1" thickBot="1" x14ac:dyDescent="0.3">
      <c r="A116" s="141"/>
      <c r="B116" s="143"/>
      <c r="C116" s="146" t="s">
        <v>114</v>
      </c>
      <c r="D116" s="147"/>
      <c r="E116" s="30"/>
      <c r="F116" s="96" t="s">
        <v>198</v>
      </c>
    </row>
    <row r="117" spans="1:6" s="13" customFormat="1" ht="143.44999999999999" customHeight="1" thickBot="1" x14ac:dyDescent="0.3">
      <c r="A117" s="45" t="s">
        <v>87</v>
      </c>
      <c r="B117" s="17" t="s">
        <v>133</v>
      </c>
      <c r="C117" s="136" t="s">
        <v>103</v>
      </c>
      <c r="D117" s="137"/>
      <c r="E117" s="30"/>
      <c r="F117" s="95" t="s">
        <v>182</v>
      </c>
    </row>
    <row r="118" spans="1:6" ht="168.6" customHeight="1" thickBot="1" x14ac:dyDescent="0.25">
      <c r="A118" s="75" t="s">
        <v>86</v>
      </c>
      <c r="B118" s="80" t="s">
        <v>160</v>
      </c>
      <c r="C118" s="136" t="s">
        <v>103</v>
      </c>
      <c r="D118" s="137"/>
      <c r="E118" s="30"/>
      <c r="F118" s="94" t="s">
        <v>182</v>
      </c>
    </row>
    <row r="119" spans="1:6" x14ac:dyDescent="0.2">
      <c r="A119" s="140" t="s">
        <v>13</v>
      </c>
      <c r="B119" s="142" t="s">
        <v>98</v>
      </c>
      <c r="C119" s="144" t="s">
        <v>29</v>
      </c>
      <c r="D119" s="145"/>
      <c r="E119" s="30"/>
      <c r="F119" s="95" t="s">
        <v>183</v>
      </c>
    </row>
    <row r="120" spans="1:6" ht="42.75" customHeight="1" thickBot="1" x14ac:dyDescent="0.25">
      <c r="A120" s="141"/>
      <c r="B120" s="143"/>
      <c r="C120" s="146" t="s">
        <v>108</v>
      </c>
      <c r="D120" s="147"/>
      <c r="E120" s="30"/>
      <c r="F120" s="96" t="s">
        <v>184</v>
      </c>
    </row>
    <row r="121" spans="1:6" ht="65.45" customHeight="1" thickBot="1" x14ac:dyDescent="0.25">
      <c r="A121" s="75" t="s">
        <v>36</v>
      </c>
      <c r="B121" s="76" t="s">
        <v>126</v>
      </c>
      <c r="C121" s="138"/>
      <c r="D121" s="139"/>
      <c r="E121" s="79"/>
      <c r="F121" s="94" t="s">
        <v>192</v>
      </c>
    </row>
    <row r="122" spans="1:6" ht="41.1" customHeight="1" thickBot="1" x14ac:dyDescent="0.25">
      <c r="A122" s="75" t="s">
        <v>37</v>
      </c>
      <c r="B122" s="76" t="s">
        <v>88</v>
      </c>
      <c r="C122" s="138"/>
      <c r="D122" s="139"/>
      <c r="E122" s="79"/>
      <c r="F122" s="94" t="s">
        <v>185</v>
      </c>
    </row>
    <row r="123" spans="1:6" ht="29.45" customHeight="1" thickBot="1" x14ac:dyDescent="0.25">
      <c r="A123" s="75" t="s">
        <v>38</v>
      </c>
      <c r="B123" s="76" t="s">
        <v>105</v>
      </c>
      <c r="C123" s="136" t="s">
        <v>104</v>
      </c>
      <c r="D123" s="137"/>
      <c r="E123" s="30"/>
      <c r="F123" s="94" t="s">
        <v>193</v>
      </c>
    </row>
    <row r="124" spans="1:6" ht="40.5" customHeight="1" thickBot="1" x14ac:dyDescent="0.25">
      <c r="A124" s="75" t="s">
        <v>90</v>
      </c>
      <c r="B124" s="76" t="s">
        <v>120</v>
      </c>
      <c r="C124" s="138"/>
      <c r="D124" s="139"/>
      <c r="E124" s="79"/>
      <c r="F124" s="94"/>
    </row>
    <row r="125" spans="1:6" x14ac:dyDescent="0.2">
      <c r="A125" s="140" t="s">
        <v>89</v>
      </c>
      <c r="B125" s="142" t="s">
        <v>137</v>
      </c>
      <c r="C125" s="144" t="s">
        <v>100</v>
      </c>
      <c r="D125" s="145"/>
      <c r="E125" s="30"/>
      <c r="F125" s="95" t="s">
        <v>175</v>
      </c>
    </row>
    <row r="126" spans="1:6" ht="108" customHeight="1" thickBot="1" x14ac:dyDescent="0.25">
      <c r="A126" s="141"/>
      <c r="B126" s="143"/>
      <c r="C126" s="146" t="s">
        <v>109</v>
      </c>
      <c r="D126" s="147"/>
      <c r="E126" s="30"/>
      <c r="F126" s="120"/>
    </row>
    <row r="127" spans="1:6" ht="26.25" thickBot="1" x14ac:dyDescent="0.25">
      <c r="A127" s="75" t="s">
        <v>39</v>
      </c>
      <c r="B127" s="76" t="s">
        <v>128</v>
      </c>
      <c r="C127" s="136" t="s">
        <v>100</v>
      </c>
      <c r="D127" s="137"/>
      <c r="E127" s="30"/>
      <c r="F127" s="94" t="s">
        <v>247</v>
      </c>
    </row>
    <row r="128" spans="1:6" ht="53.1" customHeight="1" thickBot="1" x14ac:dyDescent="0.25">
      <c r="A128" s="75" t="s">
        <v>14</v>
      </c>
      <c r="B128" s="76" t="s">
        <v>129</v>
      </c>
      <c r="C128" s="136" t="s">
        <v>130</v>
      </c>
      <c r="D128" s="137"/>
      <c r="E128" s="30"/>
      <c r="F128" s="94">
        <v>2</v>
      </c>
    </row>
    <row r="129" spans="1:6" ht="65.45" customHeight="1" thickBot="1" x14ac:dyDescent="0.25">
      <c r="A129" s="75" t="s">
        <v>91</v>
      </c>
      <c r="B129" s="76" t="s">
        <v>134</v>
      </c>
      <c r="C129" s="136" t="s">
        <v>100</v>
      </c>
      <c r="D129" s="137"/>
      <c r="E129" s="30"/>
      <c r="F129" s="94" t="s">
        <v>248</v>
      </c>
    </row>
    <row r="130" spans="1:6" ht="68.45" customHeight="1" thickBot="1" x14ac:dyDescent="0.25">
      <c r="A130" s="75" t="s">
        <v>92</v>
      </c>
      <c r="B130" s="76" t="s">
        <v>135</v>
      </c>
      <c r="C130" s="138"/>
      <c r="D130" s="139"/>
      <c r="E130" s="79"/>
      <c r="F130" s="94"/>
    </row>
  </sheetData>
  <sheetProtection algorithmName="SHA-512" hashValue="zi9nPbRne4jfPWXNbra7YlRSPEkpiuwFiOZhhGt5e5uK9GWz2PGE6dxqZqnq5vuswgO7C0UE3EI1Aq/7U4BouQ==" saltValue="I6BRstZpqcnv2EayuCS7rA==" spinCount="100000" sheet="1" objects="1" scenarios="1"/>
  <dataConsolidate/>
  <mergeCells count="145">
    <mergeCell ref="C127:D127"/>
    <mergeCell ref="C128:D128"/>
    <mergeCell ref="C129:D129"/>
    <mergeCell ref="C130:D130"/>
    <mergeCell ref="C121:D121"/>
    <mergeCell ref="C122:D122"/>
    <mergeCell ref="C123:D123"/>
    <mergeCell ref="C124:D124"/>
    <mergeCell ref="A125:A126"/>
    <mergeCell ref="B125:B126"/>
    <mergeCell ref="C125:D125"/>
    <mergeCell ref="C126:D126"/>
    <mergeCell ref="C117:D117"/>
    <mergeCell ref="C118:D118"/>
    <mergeCell ref="A119:A120"/>
    <mergeCell ref="B119:B120"/>
    <mergeCell ref="C119:D119"/>
    <mergeCell ref="C120:D120"/>
    <mergeCell ref="A109:A116"/>
    <mergeCell ref="B109:B116"/>
    <mergeCell ref="C109:D109"/>
    <mergeCell ref="C110:D110"/>
    <mergeCell ref="C111:D111"/>
    <mergeCell ref="C112:D112"/>
    <mergeCell ref="C113:D113"/>
    <mergeCell ref="C114:D114"/>
    <mergeCell ref="C115:D115"/>
    <mergeCell ref="C116:D116"/>
    <mergeCell ref="C103:D103"/>
    <mergeCell ref="C104:D104"/>
    <mergeCell ref="A105:A108"/>
    <mergeCell ref="B105:B108"/>
    <mergeCell ref="C105:D105"/>
    <mergeCell ref="C106:D106"/>
    <mergeCell ref="C107:D107"/>
    <mergeCell ref="C108:D108"/>
    <mergeCell ref="C99:D99"/>
    <mergeCell ref="C100:D100"/>
    <mergeCell ref="C101:D101"/>
    <mergeCell ref="C102:D102"/>
    <mergeCell ref="A92:D92"/>
    <mergeCell ref="A93:D93"/>
    <mergeCell ref="A94:D94"/>
    <mergeCell ref="A96:D96"/>
    <mergeCell ref="A98:D98"/>
    <mergeCell ref="A86:D86"/>
    <mergeCell ref="A87:D87"/>
    <mergeCell ref="A88:D88"/>
    <mergeCell ref="A89:D89"/>
    <mergeCell ref="A90:D90"/>
    <mergeCell ref="A91:D91"/>
    <mergeCell ref="A80:D80"/>
    <mergeCell ref="A81:D81"/>
    <mergeCell ref="A82:D82"/>
    <mergeCell ref="A83:D83"/>
    <mergeCell ref="A84:D84"/>
    <mergeCell ref="A76:D76"/>
    <mergeCell ref="A77:D77"/>
    <mergeCell ref="A78:D78"/>
    <mergeCell ref="A79:D79"/>
    <mergeCell ref="C70:D70"/>
    <mergeCell ref="C71:D71"/>
    <mergeCell ref="C72:D72"/>
    <mergeCell ref="C73:D73"/>
    <mergeCell ref="A75:D75"/>
    <mergeCell ref="C64:D64"/>
    <mergeCell ref="C65:D65"/>
    <mergeCell ref="C66:D66"/>
    <mergeCell ref="C67:D67"/>
    <mergeCell ref="C68:D68"/>
    <mergeCell ref="C69:D69"/>
    <mergeCell ref="C58:D58"/>
    <mergeCell ref="C59:D59"/>
    <mergeCell ref="C60:D60"/>
    <mergeCell ref="C61:D61"/>
    <mergeCell ref="C62:D62"/>
    <mergeCell ref="C63:D63"/>
    <mergeCell ref="C52:D52"/>
    <mergeCell ref="A53:A54"/>
    <mergeCell ref="B53:B54"/>
    <mergeCell ref="C53:D53"/>
    <mergeCell ref="C54:D54"/>
    <mergeCell ref="A55:A57"/>
    <mergeCell ref="B55:B57"/>
    <mergeCell ref="C55:D55"/>
    <mergeCell ref="C56:D56"/>
    <mergeCell ref="C57:D57"/>
    <mergeCell ref="C48:D48"/>
    <mergeCell ref="A49:A51"/>
    <mergeCell ref="B49:B51"/>
    <mergeCell ref="C49:D49"/>
    <mergeCell ref="C50:D50"/>
    <mergeCell ref="C51:D51"/>
    <mergeCell ref="C40:D40"/>
    <mergeCell ref="A41:A48"/>
    <mergeCell ref="B41:B48"/>
    <mergeCell ref="C41:D41"/>
    <mergeCell ref="C42:D42"/>
    <mergeCell ref="C43:D43"/>
    <mergeCell ref="C44:D44"/>
    <mergeCell ref="C45:D45"/>
    <mergeCell ref="C46:D46"/>
    <mergeCell ref="C47:D47"/>
    <mergeCell ref="C30:D30"/>
    <mergeCell ref="B23:D23"/>
    <mergeCell ref="A25:D25"/>
    <mergeCell ref="A36:A37"/>
    <mergeCell ref="B36:B37"/>
    <mergeCell ref="C36:D36"/>
    <mergeCell ref="C37:D37"/>
    <mergeCell ref="A38:A39"/>
    <mergeCell ref="B38:B39"/>
    <mergeCell ref="C38:D38"/>
    <mergeCell ref="C39:D39"/>
    <mergeCell ref="A31:A35"/>
    <mergeCell ref="B31:B35"/>
    <mergeCell ref="C31:D31"/>
    <mergeCell ref="C32:D32"/>
    <mergeCell ref="C33:D33"/>
    <mergeCell ref="C34:D34"/>
    <mergeCell ref="C35:D35"/>
    <mergeCell ref="A85:D85"/>
    <mergeCell ref="A95:D95"/>
    <mergeCell ref="A3:D3"/>
    <mergeCell ref="A4:D4"/>
    <mergeCell ref="A6:D6"/>
    <mergeCell ref="A19:D19"/>
    <mergeCell ref="B12:D12"/>
    <mergeCell ref="B13:D13"/>
    <mergeCell ref="B14:D14"/>
    <mergeCell ref="B15:D15"/>
    <mergeCell ref="B16:D16"/>
    <mergeCell ref="B8:D8"/>
    <mergeCell ref="B9:D9"/>
    <mergeCell ref="B10:D10"/>
    <mergeCell ref="B11:D11"/>
    <mergeCell ref="C26:D26"/>
    <mergeCell ref="B17:D17"/>
    <mergeCell ref="B21:D21"/>
    <mergeCell ref="B22:D22"/>
    <mergeCell ref="C27:D27"/>
    <mergeCell ref="A28:A29"/>
    <mergeCell ref="B28:B29"/>
    <mergeCell ref="C28:D28"/>
    <mergeCell ref="C29:D29"/>
  </mergeCells>
  <conditionalFormatting sqref="C52 C60">
    <cfRule type="expression" dxfId="15" priority="182">
      <formula>#REF!="NO"</formula>
    </cfRule>
  </conditionalFormatting>
  <conditionalFormatting sqref="C105:D116">
    <cfRule type="expression" dxfId="14" priority="48">
      <formula>#REF!="NO"</formula>
    </cfRule>
  </conditionalFormatting>
  <conditionalFormatting sqref="C27:E73">
    <cfRule type="expression" dxfId="13" priority="49">
      <formula>#REF!="NO"</formula>
    </cfRule>
  </conditionalFormatting>
  <conditionalFormatting sqref="C127:E129">
    <cfRule type="expression" dxfId="12" priority="173">
      <formula>#REF!="NO"</formula>
    </cfRule>
  </conditionalFormatting>
  <conditionalFormatting sqref="C100:F104">
    <cfRule type="expression" dxfId="11" priority="70">
      <formula>#REF!="NO"</formula>
    </cfRule>
  </conditionalFormatting>
  <conditionalFormatting sqref="C117:F126">
    <cfRule type="expression" dxfId="10" priority="58">
      <formula>#REF!="NO"</formula>
    </cfRule>
  </conditionalFormatting>
  <conditionalFormatting sqref="E105:E108 E109:F116 C130:F130">
    <cfRule type="expression" dxfId="9" priority="183">
      <formula>#REF!="NO"</formula>
    </cfRule>
  </conditionalFormatting>
  <conditionalFormatting sqref="E77:F96">
    <cfRule type="expression" dxfId="8" priority="29">
      <formula>#REF!="NO"</formula>
    </cfRule>
  </conditionalFormatting>
  <conditionalFormatting sqref="F8:F17">
    <cfRule type="expression" dxfId="7" priority="177">
      <formula>#REF!="NO"</formula>
    </cfRule>
  </conditionalFormatting>
  <conditionalFormatting sqref="F21:F23">
    <cfRule type="expression" dxfId="6" priority="178">
      <formula>#REF!="NO"</formula>
    </cfRule>
  </conditionalFormatting>
  <conditionalFormatting sqref="F27:F39">
    <cfRule type="expression" dxfId="5" priority="15">
      <formula>$E$2="NO"</formula>
    </cfRule>
  </conditionalFormatting>
  <conditionalFormatting sqref="F40:F52">
    <cfRule type="expression" dxfId="4" priority="163">
      <formula>#REF!="NO"</formula>
    </cfRule>
  </conditionalFormatting>
  <conditionalFormatting sqref="F53:F57">
    <cfRule type="expression" dxfId="3" priority="13">
      <formula>$E$2="NO"</formula>
    </cfRule>
  </conditionalFormatting>
  <conditionalFormatting sqref="F58:F73">
    <cfRule type="expression" dxfId="2" priority="164">
      <formula>#REF!="NO"</formula>
    </cfRule>
  </conditionalFormatting>
  <conditionalFormatting sqref="F105:F108">
    <cfRule type="expression" dxfId="1" priority="10">
      <formula>$E$2="NO"</formula>
    </cfRule>
  </conditionalFormatting>
  <conditionalFormatting sqref="F127:F129">
    <cfRule type="expression" dxfId="0" priority="1">
      <formula>$E$2="NO"</formula>
    </cfRule>
  </conditionalFormatting>
  <dataValidations count="3">
    <dataValidation type="decimal" allowBlank="1" showInputMessage="1" showErrorMessage="1" error="The Additional Options NYS Discount entered must be greater than 0%, or less than or equal to 100%." sqref="F23" xr:uid="{00000000-0002-0000-0400-000000000000}">
      <formula1>0.01</formula1>
      <formula2>100</formula2>
    </dataValidation>
    <dataValidation type="decimal" allowBlank="1" showInputMessage="1" showErrorMessage="1" error="Invalid Entry - Bidder must enter a value that is greater than $0" sqref="F21" xr:uid="{00000000-0002-0000-0400-000001000000}">
      <formula1>0</formula1>
      <formula2>9E+21</formula2>
    </dataValidation>
    <dataValidation type="decimal" operator="greaterThanOrEqual" allowBlank="1" showInputMessage="1" showErrorMessage="1" error="The Pickup Allowance cannot be a negative number." sqref="F16" xr:uid="{00000000-0002-0000-0400-000002000000}">
      <formula1>0</formula1>
    </dataValidation>
  </dataValidations>
  <pageMargins left="0.25" right="0.25" top="0.5" bottom="0.25" header="0.3" footer="0.3"/>
  <pageSetup scale="91" fitToHeight="0" orientation="landscape" r:id="rId1"/>
  <rowBreaks count="3" manualBreakCount="3">
    <brk id="40" max="16383" man="1"/>
    <brk id="70" max="16383" man="1"/>
    <brk id="12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EAC60-F9E1-4D68-B06E-52DDC6B81E15}">
  <dimension ref="A1:H6"/>
  <sheetViews>
    <sheetView workbookViewId="0">
      <selection activeCell="D4" sqref="D4"/>
    </sheetView>
  </sheetViews>
  <sheetFormatPr defaultRowHeight="15" x14ac:dyDescent="0.25"/>
  <cols>
    <col min="2" max="2" width="12" bestFit="1" customWidth="1"/>
    <col min="5" max="8" width="9.140625" hidden="1" customWidth="1"/>
    <col min="9" max="9" width="0" hidden="1" customWidth="1"/>
  </cols>
  <sheetData>
    <row r="1" spans="1:7" x14ac:dyDescent="0.25">
      <c r="A1" s="214" t="s">
        <v>276</v>
      </c>
      <c r="B1" s="214"/>
      <c r="C1" s="214"/>
      <c r="D1" s="214"/>
    </row>
    <row r="2" spans="1:7" x14ac:dyDescent="0.25">
      <c r="B2" s="47" t="s">
        <v>226</v>
      </c>
      <c r="C2" s="48"/>
      <c r="D2" s="49" t="s">
        <v>230</v>
      </c>
      <c r="E2" s="7"/>
      <c r="F2" s="7"/>
      <c r="G2" s="7"/>
    </row>
    <row r="3" spans="1:7" ht="30" x14ac:dyDescent="0.25">
      <c r="B3" s="50" t="s">
        <v>272</v>
      </c>
      <c r="C3" s="48"/>
      <c r="D3" s="51">
        <v>322.79199999999997</v>
      </c>
      <c r="E3" s="50" t="s">
        <v>227</v>
      </c>
      <c r="F3" s="48"/>
      <c r="G3" s="52">
        <v>243.1</v>
      </c>
    </row>
    <row r="4" spans="1:7" ht="30" x14ac:dyDescent="0.25">
      <c r="B4" s="53" t="s">
        <v>277</v>
      </c>
      <c r="C4" s="48"/>
      <c r="D4" s="129">
        <v>376.62</v>
      </c>
      <c r="E4" s="53" t="str">
        <f>B4</f>
        <v>10/2026 PPI</v>
      </c>
      <c r="F4" s="48"/>
      <c r="G4" s="51">
        <f>D4</f>
        <v>376.62</v>
      </c>
    </row>
    <row r="5" spans="1:7" ht="30" x14ac:dyDescent="0.25">
      <c r="B5" s="53" t="s">
        <v>228</v>
      </c>
      <c r="C5" s="48"/>
      <c r="D5" s="54">
        <f>D4/D3</f>
        <v>1.166757540459491</v>
      </c>
      <c r="E5" s="53" t="s">
        <v>228</v>
      </c>
      <c r="F5" s="48"/>
      <c r="G5" s="54">
        <f>G4/G3</f>
        <v>1.5492389962978199</v>
      </c>
    </row>
    <row r="6" spans="1:7" ht="30" x14ac:dyDescent="0.25">
      <c r="B6" s="55" t="s">
        <v>229</v>
      </c>
      <c r="C6" s="48"/>
      <c r="D6" s="56">
        <f>ROUND(D5,3)</f>
        <v>1.167</v>
      </c>
      <c r="E6" s="55" t="s">
        <v>229</v>
      </c>
      <c r="F6" s="48"/>
      <c r="G6" s="56">
        <f>ROUND(G5,3)</f>
        <v>1.5489999999999999</v>
      </c>
    </row>
  </sheetData>
  <mergeCells count="1">
    <mergeCell ref="A1:D1"/>
  </mergeCells>
  <hyperlinks>
    <hyperlink ref="D2" r:id="rId1" display="WPU141302" xr:uid="{776841CC-4F6E-4F24-82A6-9A4F9471335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Attachment 1 - Summary</vt:lpstr>
      <vt:lpstr>A (Item 4-EV)</vt:lpstr>
      <vt:lpstr>A (Item 5-G)</vt:lpstr>
      <vt:lpstr>PPI Adj</vt:lpstr>
      <vt:lpstr>'A (Item 4-EV)'!Print_Area</vt:lpstr>
      <vt:lpstr>'Attachment 1 - Summary'!Print_Area</vt:lpstr>
      <vt:lpstr>'A (Item 4-EV)'!Print_Titles</vt:lpstr>
      <vt:lpstr>'A (Item 5-G)'!Print_Titles</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Matthew</dc:creator>
  <cp:lastModifiedBy>Li, Cheung (OGS)</cp:lastModifiedBy>
  <cp:lastPrinted>2016-09-22T15:24:18Z</cp:lastPrinted>
  <dcterms:created xsi:type="dcterms:W3CDTF">2015-03-13T14:08:01Z</dcterms:created>
  <dcterms:modified xsi:type="dcterms:W3CDTF">2026-10-15T13:32:31Z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518121192</vt:i4>
  </property>
  <property fmtid="{D5CDD505-2E9C-101B-9397-08002B2CF9AE}" pid="4" name="_EmailSubject">
    <vt:lpwstr>22945 Price Pages</vt:lpwstr>
  </property>
  <property fmtid="{D5CDD505-2E9C-101B-9397-08002B2CF9AE}" pid="5" name="_AuthorEmail">
    <vt:lpwstr>Edward.Sawicki@dot.ny.gov</vt:lpwstr>
  </property>
  <property fmtid="{D5CDD505-2E9C-101B-9397-08002B2CF9AE}" pid="6" name="_AuthorEmailDisplayName">
    <vt:lpwstr>Sawicki, Edward J (DOT)</vt:lpwstr>
  </property>
  <property fmtid="{D5CDD505-2E9C-101B-9397-08002B2CF9AE}" pid="7" name="_ReviewingToolsShownOnce">
    <vt:lpwstr/>
  </property>
</Properties>
</file>